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Приложение" sheetId="1" r:id="rId1"/>
  </sheets>
  <externalReferences>
    <externalReference r:id="rId2"/>
  </externalReferences>
  <definedNames>
    <definedName name="_xlnm.Print_Titles" localSheetId="0">Приложение!$5:$6</definedName>
    <definedName name="_xlnm.Print_Area" localSheetId="0">Приложение!$A$1:$M$105</definedName>
  </definedNames>
  <calcPr calcId="124519"/>
</workbook>
</file>

<file path=xl/calcChain.xml><?xml version="1.0" encoding="utf-8"?>
<calcChain xmlns="http://schemas.openxmlformats.org/spreadsheetml/2006/main">
  <c r="M117" i="1"/>
  <c r="J117"/>
  <c r="I117"/>
  <c r="H117"/>
  <c r="M116"/>
  <c r="M115"/>
  <c r="M114"/>
  <c r="M112"/>
  <c r="M110"/>
  <c r="L100"/>
  <c r="K100"/>
  <c r="J100"/>
  <c r="I100"/>
  <c r="H100"/>
  <c r="F100" s="1"/>
  <c r="G100"/>
  <c r="L99"/>
  <c r="K99"/>
  <c r="J99"/>
  <c r="I99"/>
  <c r="H99"/>
  <c r="G99"/>
  <c r="F99" s="1"/>
  <c r="L97"/>
  <c r="K97"/>
  <c r="J97"/>
  <c r="I97"/>
  <c r="F97" s="1"/>
  <c r="H97"/>
  <c r="G97"/>
  <c r="L96"/>
  <c r="K96"/>
  <c r="J96"/>
  <c r="I96"/>
  <c r="H96"/>
  <c r="G96"/>
  <c r="F94"/>
  <c r="K93"/>
  <c r="G93"/>
  <c r="K92"/>
  <c r="G92"/>
  <c r="F89"/>
  <c r="F88"/>
  <c r="F87"/>
  <c r="F86"/>
  <c r="F85"/>
  <c r="L84"/>
  <c r="K84"/>
  <c r="J84"/>
  <c r="I84"/>
  <c r="H84"/>
  <c r="F84" s="1"/>
  <c r="G84"/>
  <c r="L83"/>
  <c r="K83"/>
  <c r="H83"/>
  <c r="G83"/>
  <c r="F82"/>
  <c r="F81"/>
  <c r="L79"/>
  <c r="L80" s="1"/>
  <c r="K79"/>
  <c r="K80" s="1"/>
  <c r="K90" s="1"/>
  <c r="J79"/>
  <c r="I79"/>
  <c r="H79"/>
  <c r="H80" s="1"/>
  <c r="G79"/>
  <c r="G80" s="1"/>
  <c r="F78"/>
  <c r="D78"/>
  <c r="L76"/>
  <c r="K76"/>
  <c r="J76"/>
  <c r="J80" s="1"/>
  <c r="I76"/>
  <c r="I80" s="1"/>
  <c r="H76"/>
  <c r="F76" s="1"/>
  <c r="G76"/>
  <c r="F75"/>
  <c r="D75"/>
  <c r="J71"/>
  <c r="J70" s="1"/>
  <c r="L69"/>
  <c r="K69"/>
  <c r="J69"/>
  <c r="I69"/>
  <c r="H69"/>
  <c r="F68"/>
  <c r="F67"/>
  <c r="J66"/>
  <c r="I66"/>
  <c r="I71" s="1"/>
  <c r="I70" s="1"/>
  <c r="L65"/>
  <c r="L66" s="1"/>
  <c r="L71" s="1"/>
  <c r="L70" s="1"/>
  <c r="K65"/>
  <c r="K66" s="1"/>
  <c r="K71" s="1"/>
  <c r="K70" s="1"/>
  <c r="J65"/>
  <c r="I65"/>
  <c r="H65"/>
  <c r="H66" s="1"/>
  <c r="H71" s="1"/>
  <c r="H70" s="1"/>
  <c r="F64"/>
  <c r="D64"/>
  <c r="G63"/>
  <c r="F63" s="1"/>
  <c r="D63"/>
  <c r="G62"/>
  <c r="G69" s="1"/>
  <c r="F69" s="1"/>
  <c r="D62"/>
  <c r="F56"/>
  <c r="L55"/>
  <c r="L92" s="1"/>
  <c r="K55"/>
  <c r="J55"/>
  <c r="J92" s="1"/>
  <c r="I55"/>
  <c r="I92" s="1"/>
  <c r="H55"/>
  <c r="H92" s="1"/>
  <c r="G55"/>
  <c r="F55"/>
  <c r="L54"/>
  <c r="L93" s="1"/>
  <c r="K54"/>
  <c r="J54"/>
  <c r="J93" s="1"/>
  <c r="I54"/>
  <c r="I93" s="1"/>
  <c r="H54"/>
  <c r="H93" s="1"/>
  <c r="G54"/>
  <c r="F54" s="1"/>
  <c r="L53"/>
  <c r="L58" s="1"/>
  <c r="L57" s="1"/>
  <c r="H53"/>
  <c r="H58" s="1"/>
  <c r="H57" s="1"/>
  <c r="H98" s="1"/>
  <c r="L52"/>
  <c r="K52"/>
  <c r="K53" s="1"/>
  <c r="K58" s="1"/>
  <c r="K57" s="1"/>
  <c r="J52"/>
  <c r="J53" s="1"/>
  <c r="J58" s="1"/>
  <c r="J57" s="1"/>
  <c r="I52"/>
  <c r="I53" s="1"/>
  <c r="I58" s="1"/>
  <c r="I57" s="1"/>
  <c r="H52"/>
  <c r="G52"/>
  <c r="F52" s="1"/>
  <c r="F51"/>
  <c r="D51"/>
  <c r="F50"/>
  <c r="D50"/>
  <c r="F49"/>
  <c r="D49"/>
  <c r="F48"/>
  <c r="D48"/>
  <c r="F47"/>
  <c r="D47"/>
  <c r="F46"/>
  <c r="D46"/>
  <c r="F45"/>
  <c r="D45"/>
  <c r="F44"/>
  <c r="D44"/>
  <c r="F40"/>
  <c r="F39"/>
  <c r="F37"/>
  <c r="F36"/>
  <c r="I35"/>
  <c r="H35"/>
  <c r="G35"/>
  <c r="F34"/>
  <c r="L31"/>
  <c r="K31"/>
  <c r="J31"/>
  <c r="I31"/>
  <c r="H31"/>
  <c r="G31"/>
  <c r="F31" s="1"/>
  <c r="F30"/>
  <c r="D30"/>
  <c r="L28"/>
  <c r="K28"/>
  <c r="J28"/>
  <c r="I28"/>
  <c r="H28"/>
  <c r="G28"/>
  <c r="F28" s="1"/>
  <c r="F27"/>
  <c r="D27"/>
  <c r="L25"/>
  <c r="K25"/>
  <c r="J25"/>
  <c r="F25" s="1"/>
  <c r="I25"/>
  <c r="H25"/>
  <c r="G25"/>
  <c r="F24"/>
  <c r="D24"/>
  <c r="L22"/>
  <c r="K22"/>
  <c r="J22"/>
  <c r="G22"/>
  <c r="F21"/>
  <c r="D21"/>
  <c r="F20"/>
  <c r="D20"/>
  <c r="G19"/>
  <c r="F19"/>
  <c r="D19"/>
  <c r="I18"/>
  <c r="I22" s="1"/>
  <c r="H18"/>
  <c r="H22" s="1"/>
  <c r="G18"/>
  <c r="F18"/>
  <c r="D18"/>
  <c r="G17"/>
  <c r="F17" s="1"/>
  <c r="D17"/>
  <c r="G16"/>
  <c r="F16" s="1"/>
  <c r="D16"/>
  <c r="L14"/>
  <c r="L32" s="1"/>
  <c r="K14"/>
  <c r="K32" s="1"/>
  <c r="J14"/>
  <c r="J32" s="1"/>
  <c r="I13"/>
  <c r="H13"/>
  <c r="G13"/>
  <c r="F13" s="1"/>
  <c r="I12"/>
  <c r="H12"/>
  <c r="G12"/>
  <c r="F12" s="1"/>
  <c r="I11"/>
  <c r="I14" s="1"/>
  <c r="I32" s="1"/>
  <c r="H11"/>
  <c r="H14" s="1"/>
  <c r="H32" s="1"/>
  <c r="G11"/>
  <c r="G14" s="1"/>
  <c r="D11"/>
  <c r="F80" l="1"/>
  <c r="J33"/>
  <c r="J111"/>
  <c r="J113" s="1"/>
  <c r="J38"/>
  <c r="G32"/>
  <c r="F14"/>
  <c r="F22"/>
  <c r="F92"/>
  <c r="J90"/>
  <c r="L38"/>
  <c r="L33"/>
  <c r="L91" s="1"/>
  <c r="I90"/>
  <c r="K91"/>
  <c r="H111"/>
  <c r="H33"/>
  <c r="I111"/>
  <c r="I113" s="1"/>
  <c r="I33"/>
  <c r="K33"/>
  <c r="K38"/>
  <c r="I98"/>
  <c r="I95" s="1"/>
  <c r="H90"/>
  <c r="L90"/>
  <c r="H91"/>
  <c r="F93"/>
  <c r="H95"/>
  <c r="G53"/>
  <c r="F62"/>
  <c r="G65"/>
  <c r="F11"/>
  <c r="F79"/>
  <c r="F83"/>
  <c r="J83"/>
  <c r="J91" s="1"/>
  <c r="I83"/>
  <c r="F96"/>
  <c r="G66" l="1"/>
  <c r="F65"/>
  <c r="F38"/>
  <c r="J98"/>
  <c r="J95" s="1"/>
  <c r="J35"/>
  <c r="H113"/>
  <c r="M113" s="1"/>
  <c r="M111"/>
  <c r="G33"/>
  <c r="F32"/>
  <c r="L98"/>
  <c r="L95" s="1"/>
  <c r="L35"/>
  <c r="G58"/>
  <c r="F53"/>
  <c r="K98"/>
  <c r="K95" s="1"/>
  <c r="K35"/>
  <c r="I91"/>
  <c r="I107" s="1"/>
  <c r="H107"/>
  <c r="G71" l="1"/>
  <c r="F66"/>
  <c r="G90"/>
  <c r="F90" s="1"/>
  <c r="F35"/>
  <c r="G57"/>
  <c r="F58"/>
  <c r="F33"/>
  <c r="G91"/>
  <c r="G98" l="1"/>
  <c r="F57"/>
  <c r="F71"/>
  <c r="G70"/>
  <c r="F70" s="1"/>
  <c r="G107"/>
  <c r="F91"/>
  <c r="F98" l="1"/>
  <c r="G95"/>
  <c r="F95" s="1"/>
</calcChain>
</file>

<file path=xl/sharedStrings.xml><?xml version="1.0" encoding="utf-8"?>
<sst xmlns="http://schemas.openxmlformats.org/spreadsheetml/2006/main" count="197" uniqueCount="129">
  <si>
    <t>Приложение
к муниципальной программе
Администрации Нижнеилимского 
муниципального округа «Организация 
муниципального управления» на 2026-2031 годы»</t>
  </si>
  <si>
    <t>Система мероприятий муниципальной программы "Организация муниципального управления" на 2026-2031 годы</t>
  </si>
  <si>
    <t>№п/п</t>
  </si>
  <si>
    <t>Наименование основного мероприятия</t>
  </si>
  <si>
    <t>Ответственный исполнитель или соисполнитель (участники)</t>
  </si>
  <si>
    <t>Источники финансирования</t>
  </si>
  <si>
    <t>Объем финансирования всего, тыс. руб.</t>
  </si>
  <si>
    <t>Показатель результативности подпрограммы</t>
  </si>
  <si>
    <t>1. Подпрограмма "Обеспечение деятельности органов местной администрации"</t>
  </si>
  <si>
    <t>1.</t>
  </si>
  <si>
    <t>Цель: Обеспечение деятельности Управления образования, Управления культуры, спорта и молодежной политики, Администрации Нижнеилимского муниципального округа, МКУ "Центр", МКУ "Сервисцентр".</t>
  </si>
  <si>
    <t>1.1.1.</t>
  </si>
  <si>
    <t>Задача 1: Полное и своевременное материальное обеспечение сотрудников Управления образования, Управления культуры, спорта и молодежной политики, Администрации Нижнеилимского муниципального округа, МКУ "Центр", МКУ "Сервисцентр".</t>
  </si>
  <si>
    <t>1.1.1.1</t>
  </si>
  <si>
    <t>Основное мероприятие: Выплата заработной платы, денежного содержания, социальных  пособий и компенсаций персоналу в соответствии с действующим законодательством</t>
  </si>
  <si>
    <t>МБ</t>
  </si>
  <si>
    <t xml:space="preserve">Отсутствие просроченной кредиторской задолженности по заработной плате, по страховым взносам на обязательное социальное страхование, по прочим выплатам сотрудникам, да/нет.
</t>
  </si>
  <si>
    <t>1.1.1.2.</t>
  </si>
  <si>
    <t>Основное мероприятие:  Уплата страховых взносов на обязательное социальное страхование в соответствии с действующим законодательством</t>
  </si>
  <si>
    <t>1.1.1.3.</t>
  </si>
  <si>
    <t>Основное мероприятие: Выплата компенсаций и прочих несоциальных выплат персоналу в соответствии с действующим законодательством</t>
  </si>
  <si>
    <t>КВР 122,112</t>
  </si>
  <si>
    <t>Итого по задаче 1:</t>
  </si>
  <si>
    <t>1.1.2.</t>
  </si>
  <si>
    <t>Задача 2: Содержание муниципального имущества, техническое, организационное, хозяйственное обеспечение, бухгалтерское обслуживание Администрации Нижнеилимского муниципального округа.</t>
  </si>
  <si>
    <t>1.1.2.1.</t>
  </si>
  <si>
    <t>Основное мероприятие: Обеспечение непрерывного функционирования автотранспортной техники</t>
  </si>
  <si>
    <t>22506,22514,34300,34602</t>
  </si>
  <si>
    <t>Выполнение поступивших заявок на предоставление автотранспортных средств от должностных лиц и муниципальных служащих органов местного самоуправления, муниципальных учреждений Нижнеилимского округа, %.</t>
  </si>
  <si>
    <t>1.1.2.2.</t>
  </si>
  <si>
    <t>Основное мероприятие:  Обеспечение сотрудников материальными, техническими ценностями (вычислительная и организационная техника, мебель, оборудование, транспортные средства, производственный и  хозяйственный инвентарь, канцелярские, хозяйственные и прочие материальные запасы)</t>
  </si>
  <si>
    <t xml:space="preserve">Доля использованных бюджетных средств на материальное, техническое обеспечение Управления образования, Управления культуры, спорта и молодежной политики, Администрации Нижнеилимского муниципального округа, МКУ «Центр», МКУ «Сервисцентр», %.
</t>
  </si>
  <si>
    <t>1.1.2.3.</t>
  </si>
  <si>
    <t xml:space="preserve">Основное мероприятие: Содержание недвижимого и движимого имущества (включая обеспечение функционирования коммуникаций и внутренних систем зданий) </t>
  </si>
  <si>
    <t>Отсутствие жалоб на работу движимого и недвижимого имущества, включая коммунальную систему, систему связи, сигнализации, инженерные системы и прочие системы и коммуникации, работников органов местного самоуправления и муниципальных учреждений. Отсутствие нарушений при  проверке надзорными органами обеспечения пожарной безопасности, технической оснащенности зданий, обеспечению мер по санитарно-эпидемиологическому благополучию работников, а также соблюдения требований по готовности к отопительному сезону теплопотребляющих установок и тепловых сетей, да/нет.</t>
  </si>
  <si>
    <t>1.1.2.4.</t>
  </si>
  <si>
    <t>Основное мероприятие: Своевременная оплата счетов за прочие услуги (проектные и изыскательские работы, услуги в области информационных технологий, услуги охраны, типографские работы, услуги, медицинские услуги, подписка на периодические и справочные издания, нотариальные услуги, услуги статистики и прочие услуги) и прочих расходов (в том числе налоги, пошлины, сборы, представительские расходы, исполнение судебных актов)</t>
  </si>
  <si>
    <t xml:space="preserve">Доля использованных бюджетных средств на оплату счетов за прочие услуги (проектные и изыскательские работы, услуги в области информационных технологий, услуги охраны, типографские работы, услуги, медицинские услуги, подписка на периодические и справочные издания, нотариальные услуги, услуги статистики и прочие услуги) и прочих расходов (в том числе налоги, пошлины, сборы, представительские расходы, исполнение судебных актов)
от объема доведенных лимитов бюджетных обязательств на эти цели, %.
</t>
  </si>
  <si>
    <t>1.1.2.5.</t>
  </si>
  <si>
    <t>Основное мероприятие:Повышение качества организации исполнения бюджета, повышение качества ведения учета и составление отчетности на основе единой методологии, унификации и стандартизации учетных процессов.</t>
  </si>
  <si>
    <t>-</t>
  </si>
  <si>
    <t xml:space="preserve">Соблюдение установленных сроков и установленных законодательством требований формирования и представления отчетности об исполнении бюджета, да/нет.
</t>
  </si>
  <si>
    <t>1.1.2.6.</t>
  </si>
  <si>
    <t>Основное мероприятие: Оптимизация расходных обязательств бюджета МО «Нижнеилимский муниципальный округ»</t>
  </si>
  <si>
    <t>Выполнение ежегодного плана по оптимизации расходов, да/нет.</t>
  </si>
  <si>
    <t>Итого по задаче 2:</t>
  </si>
  <si>
    <t>1.1.3.</t>
  </si>
  <si>
    <t>Задача 3: Информационное сопровождение деятельности мэра и Администрации Нижнеилимского муниципального округа.</t>
  </si>
  <si>
    <t>1.1.3.1.</t>
  </si>
  <si>
    <t xml:space="preserve">Основное мероприятие:  Доведение официальной и иной актуальной информации о деятельности Администрации округа до населения округа </t>
  </si>
  <si>
    <t xml:space="preserve">
Постоянная работа официального сайта МО "Нижнеилимский округ", да/нет.
</t>
  </si>
  <si>
    <t>Итого по задаче 3:</t>
  </si>
  <si>
    <t>1.1.4.</t>
  </si>
  <si>
    <t>Задача 4. Поддержание деловой репутации Администрации Нижнеилимского муниципального округа.</t>
  </si>
  <si>
    <t>1.1.4.1.</t>
  </si>
  <si>
    <t>Основное мероприятие: Организация проведения поздравительных мероприятий и окружных конкурсов</t>
  </si>
  <si>
    <t>Доля проведенных поздравительных мероприятий и районных конкурсов от количества запланированных, %</t>
  </si>
  <si>
    <t>Итого по задаче 4:</t>
  </si>
  <si>
    <t>1.1.5.</t>
  </si>
  <si>
    <t>Задача 5. Обслуживание муниципального долга</t>
  </si>
  <si>
    <t>1.1.5.1.</t>
  </si>
  <si>
    <t>Основное мероприятие: Обслуживание муниципального долга</t>
  </si>
  <si>
    <t>Отношение объема муниципального долга округа к доходам бюджета округа без учета безвозмездных поступлений, %</t>
  </si>
  <si>
    <t>Итого по задаче 5:</t>
  </si>
  <si>
    <t>Итого по подпрограмме:</t>
  </si>
  <si>
    <t>в том числе: средства налоговых и неналоговых доходов бюджета Нижнеилимского муниципального округа</t>
  </si>
  <si>
    <t>средства областного бюджета</t>
  </si>
  <si>
    <t>в том числе по ответственным исполнителям и соисполнителям:</t>
  </si>
  <si>
    <t>Управление образования</t>
  </si>
  <si>
    <t>Управление культуры, спорта и молодежной политики</t>
  </si>
  <si>
    <t>Администрация Нижнеилимского муниципального округа</t>
  </si>
  <si>
    <t>МКУ "Центр"</t>
  </si>
  <si>
    <t>МКУ "Сервисцентр"</t>
  </si>
  <si>
    <t>2. Подпрограмма "Осуществление переданных отдельных государственных полномочий"</t>
  </si>
  <si>
    <t>2.</t>
  </si>
  <si>
    <t>Цель: Обеспечение реализации переданных отдельных государственных полномочий в соответствии с нормативными актами Иркутской области</t>
  </si>
  <si>
    <t>2.2.1.</t>
  </si>
  <si>
    <t>Задача 1: Реализация переданных отдельных государственных полномочий</t>
  </si>
  <si>
    <t>2.2.1.1.</t>
  </si>
  <si>
    <t>Основное мероприятие: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</si>
  <si>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ОБ</t>
  </si>
  <si>
    <t>Исполнение переданных отдельных государственных полномочий, %</t>
  </si>
  <si>
    <t>2.2.1.2.</t>
  </si>
  <si>
    <t>Основное мероприятие: Осуществление отдельных областных государственных полномочий по определению персонального состава и обеспечению деятельности окружных (городских), окружных в городах комиссий по делам несовершеннолетних и защите их прав</t>
  </si>
  <si>
    <t>2.2.1.3.</t>
  </si>
  <si>
    <t>Основное мероприятие: Осуществление отдельных областных государственных полномочий по определению персонального состава и обеспечению деятельности административных комиссий</t>
  </si>
  <si>
    <t>2.2.1.4.</t>
  </si>
  <si>
    <t>Основное мероприятие: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</si>
  <si>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2.2.1.5.</t>
  </si>
  <si>
    <t>Основное мероприятие: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</si>
  <si>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ФБ</t>
  </si>
  <si>
    <t>2.2.1.6.</t>
  </si>
  <si>
    <t>Основное мероприятие: Осуществление отдельных областных государственных полномочий в сфере обращения с безнадзорными собаками и кошками в Иркутской области</t>
  </si>
  <si>
    <t>2.2.1.7.</t>
  </si>
  <si>
    <t>Основное мероприятие: Осуществление первичного воинского учета органами местного самоуправления поселений, муниципальных и городских округов</t>
  </si>
  <si>
    <t>2.2.1.8.</t>
  </si>
  <si>
    <t>Основное мероприятие: Осуществление отдельных областных государственных полномочий в сфере труда</t>
  </si>
  <si>
    <t>ФБ, ОБ</t>
  </si>
  <si>
    <t>в том числе: средства областного бюджета</t>
  </si>
  <si>
    <t>средства федерального бюджета</t>
  </si>
  <si>
    <t>3. Подпрограмма "Обеспечение деятельности территориальных органов местной администрации"</t>
  </si>
  <si>
    <t>3.</t>
  </si>
  <si>
    <t>Цель: Обеспечение деятельности территориальных органов местной администрации</t>
  </si>
  <si>
    <t>3.3.1.</t>
  </si>
  <si>
    <t>Задача 1: Полное и своевременное материальное обеспечение сотрудников территориальных органов местной администрации</t>
  </si>
  <si>
    <t>3.3.1.1</t>
  </si>
  <si>
    <t>3.3.1.2.</t>
  </si>
  <si>
    <t>3.3.1.3.</t>
  </si>
  <si>
    <t>4. Подпрограмма "Кадровая политика"</t>
  </si>
  <si>
    <t>4</t>
  </si>
  <si>
    <t>Цель: Реализация кадровой политики Управление образования, Управление культуры, спорта и молодежной политики, Администрация Нижнеилимского муниципального округа, МКУ "Центр", МКУ "Сервисцентр".</t>
  </si>
  <si>
    <t>4.4.1.</t>
  </si>
  <si>
    <t>Задача 1. Повышение профессионального уровня и эффективности работы муниципальных служащих и технических исполнителей Управления образования, Управления культуры, спорта и молодежной политики, Администрации Нижнеилимского муниципального округа, МКУ "Центр", МКУ "Сервисцентр"., территориальных органов местной администрации</t>
  </si>
  <si>
    <t>4.4.1.1.</t>
  </si>
  <si>
    <t>Основное мероприятие: Повышение профессионального уровня и эффективности работы специалистов</t>
  </si>
  <si>
    <t xml:space="preserve">Доля работнков, прошедших курсы повышения квалификации, %
</t>
  </si>
  <si>
    <t>4.4.2.</t>
  </si>
  <si>
    <t>Задача 1.  Своевременное выявление заболеваний, препятствующих поступлению на муниципальную службу или ее прохождению</t>
  </si>
  <si>
    <t>4.4.2.1.</t>
  </si>
  <si>
    <t>Основное мероприятие: Прохождение диспансеризации муниципальными служащими, по графику утвержденному работодателем</t>
  </si>
  <si>
    <t xml:space="preserve">Доля работнков, прошедших диспансеризацию, %
</t>
  </si>
  <si>
    <t>Итого по муниципальной программе:</t>
  </si>
  <si>
    <t>прочие безвозмездные поступления</t>
  </si>
  <si>
    <t>в том числе по ответственным исполнителям, соисполнителям и участникам:</t>
  </si>
  <si>
    <t>Мэр Нижнеилимского муниципального округа</t>
  </si>
  <si>
    <t>П.Н. Березовский</t>
  </si>
  <si>
    <t>кадры</t>
  </si>
  <si>
    <t>обесп</t>
  </si>
  <si>
    <t>ПП</t>
  </si>
</sst>
</file>

<file path=xl/styles.xml><?xml version="1.0" encoding="utf-8"?>
<styleSheet xmlns="http://schemas.openxmlformats.org/spreadsheetml/2006/main">
  <numFmts count="1">
    <numFmt numFmtId="164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1" applyFont="1"/>
    <xf numFmtId="0" fontId="2" fillId="2" borderId="0" xfId="1" applyFont="1" applyFill="1"/>
    <xf numFmtId="164" fontId="2" fillId="0" borderId="0" xfId="1" applyNumberFormat="1" applyFont="1"/>
    <xf numFmtId="0" fontId="3" fillId="0" borderId="0" xfId="1" applyFont="1" applyFill="1" applyAlignment="1">
      <alignment vertical="top" wrapText="1"/>
    </xf>
    <xf numFmtId="0" fontId="4" fillId="0" borderId="0" xfId="1" applyFont="1" applyFill="1" applyAlignment="1">
      <alignment vertical="top" wrapText="1"/>
    </xf>
    <xf numFmtId="0" fontId="3" fillId="3" borderId="0" xfId="1" applyFont="1" applyFill="1" applyAlignment="1">
      <alignment vertical="top" wrapText="1"/>
    </xf>
    <xf numFmtId="0" fontId="5" fillId="0" borderId="0" xfId="1" applyFont="1" applyAlignment="1">
      <alignment horizontal="center" wrapText="1"/>
    </xf>
    <xf numFmtId="0" fontId="6" fillId="0" borderId="0" xfId="1" applyFont="1"/>
    <xf numFmtId="0" fontId="6" fillId="2" borderId="0" xfId="1" applyFont="1" applyFill="1"/>
    <xf numFmtId="164" fontId="6" fillId="0" borderId="0" xfId="1" applyNumberFormat="1" applyFont="1"/>
    <xf numFmtId="164" fontId="7" fillId="0" borderId="0" xfId="1" applyNumberFormat="1" applyFont="1"/>
    <xf numFmtId="164" fontId="8" fillId="0" borderId="0" xfId="1" applyNumberFormat="1" applyFont="1"/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1" fontId="9" fillId="0" borderId="1" xfId="1" applyNumberFormat="1" applyFont="1" applyBorder="1" applyAlignment="1">
      <alignment horizontal="center"/>
    </xf>
    <xf numFmtId="1" fontId="10" fillId="0" borderId="1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3" fontId="9" fillId="0" borderId="1" xfId="1" applyNumberFormat="1" applyFont="1" applyBorder="1" applyAlignment="1">
      <alignment horizontal="center"/>
    </xf>
    <xf numFmtId="3" fontId="10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1" applyFont="1" applyBorder="1" applyAlignment="1">
      <alignment horizontal="left"/>
    </xf>
    <xf numFmtId="0" fontId="9" fillId="0" borderId="1" xfId="1" applyFont="1" applyBorder="1"/>
    <xf numFmtId="0" fontId="9" fillId="0" borderId="1" xfId="1" applyFont="1" applyBorder="1" applyAlignment="1">
      <alignment horizontal="left"/>
    </xf>
    <xf numFmtId="0" fontId="12" fillId="0" borderId="0" xfId="1" applyFont="1"/>
    <xf numFmtId="16" fontId="9" fillId="0" borderId="1" xfId="1" applyNumberFormat="1" applyFont="1" applyBorder="1"/>
    <xf numFmtId="0" fontId="9" fillId="0" borderId="1" xfId="1" applyFont="1" applyBorder="1" applyAlignment="1">
      <alignment horizontal="left" wrapText="1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vertical="top" wrapText="1"/>
    </xf>
    <xf numFmtId="0" fontId="9" fillId="2" borderId="1" xfId="1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164" fontId="9" fillId="4" borderId="1" xfId="1" applyNumberFormat="1" applyFont="1" applyFill="1" applyBorder="1" applyAlignment="1">
      <alignment vertical="top"/>
    </xf>
    <xf numFmtId="164" fontId="9" fillId="0" borderId="1" xfId="1" applyNumberFormat="1" applyFont="1" applyBorder="1" applyAlignment="1">
      <alignment vertical="top"/>
    </xf>
    <xf numFmtId="0" fontId="9" fillId="0" borderId="1" xfId="1" applyFont="1" applyBorder="1" applyAlignment="1">
      <alignment horizontal="left" vertical="center" wrapText="1"/>
    </xf>
    <xf numFmtId="0" fontId="2" fillId="0" borderId="0" xfId="1" applyFont="1" applyAlignment="1">
      <alignment vertical="top"/>
    </xf>
    <xf numFmtId="0" fontId="9" fillId="0" borderId="1" xfId="1" applyFont="1" applyBorder="1" applyAlignment="1">
      <alignment wrapText="1"/>
    </xf>
    <xf numFmtId="164" fontId="9" fillId="4" borderId="1" xfId="1" applyNumberFormat="1" applyFont="1" applyFill="1" applyBorder="1"/>
    <xf numFmtId="164" fontId="10" fillId="4" borderId="1" xfId="1" applyNumberFormat="1" applyFont="1" applyFill="1" applyBorder="1"/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center" wrapText="1"/>
    </xf>
    <xf numFmtId="0" fontId="2" fillId="0" borderId="0" xfId="1" applyFont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164" fontId="9" fillId="0" borderId="1" xfId="1" applyNumberFormat="1" applyFont="1" applyFill="1" applyBorder="1" applyAlignment="1">
      <alignment vertical="top"/>
    </xf>
    <xf numFmtId="164" fontId="10" fillId="0" borderId="1" xfId="1" applyNumberFormat="1" applyFont="1" applyFill="1" applyBorder="1" applyAlignment="1">
      <alignment vertical="top"/>
    </xf>
    <xf numFmtId="0" fontId="9" fillId="0" borderId="1" xfId="1" applyFont="1" applyFill="1" applyBorder="1" applyAlignment="1">
      <alignment horizontal="left" vertical="center" wrapText="1"/>
    </xf>
    <xf numFmtId="164" fontId="9" fillId="0" borderId="1" xfId="1" applyNumberFormat="1" applyFont="1" applyBorder="1" applyAlignment="1">
      <alignment horizontal="center" vertical="top"/>
    </xf>
    <xf numFmtId="164" fontId="10" fillId="0" borderId="1" xfId="1" applyNumberFormat="1" applyFont="1" applyBorder="1" applyAlignment="1">
      <alignment horizontal="center" vertical="top"/>
    </xf>
    <xf numFmtId="14" fontId="9" fillId="0" borderId="1" xfId="1" applyNumberFormat="1" applyFont="1" applyBorder="1" applyAlignment="1">
      <alignment vertical="top"/>
    </xf>
    <xf numFmtId="0" fontId="9" fillId="0" borderId="1" xfId="1" applyFont="1" applyFill="1" applyBorder="1" applyAlignment="1">
      <alignment vertical="top"/>
    </xf>
    <xf numFmtId="0" fontId="9" fillId="0" borderId="1" xfId="1" applyFont="1" applyFill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vertical="top"/>
    </xf>
    <xf numFmtId="0" fontId="9" fillId="0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9" fillId="0" borderId="1" xfId="1" applyFont="1" applyFill="1" applyBorder="1"/>
    <xf numFmtId="0" fontId="9" fillId="0" borderId="1" xfId="1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left" wrapText="1"/>
    </xf>
    <xf numFmtId="0" fontId="9" fillId="3" borderId="1" xfId="1" applyFont="1" applyFill="1" applyBorder="1" applyAlignment="1">
      <alignment horizontal="left" vertical="center" wrapText="1"/>
    </xf>
    <xf numFmtId="0" fontId="11" fillId="0" borderId="1" xfId="1" applyFont="1" applyBorder="1"/>
    <xf numFmtId="164" fontId="11" fillId="4" borderId="1" xfId="1" applyNumberFormat="1" applyFont="1" applyFill="1" applyBorder="1"/>
    <xf numFmtId="0" fontId="11" fillId="0" borderId="1" xfId="1" applyFont="1" applyBorder="1" applyAlignment="1">
      <alignment vertical="top"/>
    </xf>
    <xf numFmtId="0" fontId="13" fillId="0" borderId="1" xfId="1" applyFont="1" applyBorder="1" applyAlignment="1">
      <alignment vertical="top" wrapText="1"/>
    </xf>
    <xf numFmtId="0" fontId="13" fillId="0" borderId="1" xfId="1" applyFont="1" applyBorder="1" applyAlignment="1">
      <alignment vertical="top"/>
    </xf>
    <xf numFmtId="164" fontId="13" fillId="0" borderId="1" xfId="1" applyNumberFormat="1" applyFont="1" applyFill="1" applyBorder="1" applyAlignment="1">
      <alignment vertical="top"/>
    </xf>
    <xf numFmtId="164" fontId="13" fillId="0" borderId="1" xfId="1" applyNumberFormat="1" applyFont="1" applyBorder="1" applyAlignment="1">
      <alignment vertical="top"/>
    </xf>
    <xf numFmtId="0" fontId="13" fillId="0" borderId="1" xfId="1" applyFont="1" applyBorder="1" applyAlignment="1">
      <alignment vertical="top"/>
    </xf>
    <xf numFmtId="0" fontId="14" fillId="0" borderId="0" xfId="1" applyFont="1" applyAlignment="1">
      <alignment vertical="top"/>
    </xf>
    <xf numFmtId="0" fontId="9" fillId="0" borderId="1" xfId="1" applyFont="1" applyBorder="1" applyAlignment="1">
      <alignment vertical="top" wrapText="1"/>
    </xf>
    <xf numFmtId="0" fontId="12" fillId="0" borderId="0" xfId="1" applyFont="1" applyAlignment="1">
      <alignment vertical="top"/>
    </xf>
    <xf numFmtId="0" fontId="9" fillId="0" borderId="2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9" fillId="0" borderId="2" xfId="1" applyFont="1" applyBorder="1" applyAlignment="1">
      <alignment horizontal="left" vertical="top"/>
    </xf>
    <xf numFmtId="0" fontId="9" fillId="0" borderId="3" xfId="1" applyFont="1" applyBorder="1" applyAlignment="1">
      <alignment horizontal="left" vertical="top"/>
    </xf>
    <xf numFmtId="0" fontId="9" fillId="0" borderId="4" xfId="1" applyFont="1" applyBorder="1" applyAlignment="1">
      <alignment horizontal="left" vertical="top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9" fillId="2" borderId="1" xfId="1" applyFont="1" applyFill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164" fontId="13" fillId="4" borderId="1" xfId="1" applyNumberFormat="1" applyFont="1" applyFill="1" applyBorder="1" applyAlignment="1">
      <alignment vertical="top"/>
    </xf>
    <xf numFmtId="0" fontId="9" fillId="0" borderId="1" xfId="1" applyFont="1" applyBorder="1" applyAlignment="1">
      <alignment vertical="top"/>
    </xf>
    <xf numFmtId="49" fontId="9" fillId="0" borderId="1" xfId="1" applyNumberFormat="1" applyFont="1" applyBorder="1" applyAlignment="1">
      <alignment vertical="top"/>
    </xf>
    <xf numFmtId="0" fontId="9" fillId="0" borderId="1" xfId="1" applyFont="1" applyBorder="1" applyAlignment="1">
      <alignment horizontal="justify" vertical="top"/>
    </xf>
    <xf numFmtId="0" fontId="9" fillId="2" borderId="1" xfId="1" applyFont="1" applyFill="1" applyBorder="1" applyAlignment="1">
      <alignment horizontal="justify" vertical="top"/>
    </xf>
    <xf numFmtId="0" fontId="15" fillId="0" borderId="1" xfId="1" applyFont="1" applyBorder="1" applyAlignment="1">
      <alignment horizontal="left"/>
    </xf>
    <xf numFmtId="0" fontId="13" fillId="0" borderId="1" xfId="1" applyFont="1" applyBorder="1" applyAlignment="1">
      <alignment horizontal="left" vertical="top"/>
    </xf>
    <xf numFmtId="164" fontId="16" fillId="4" borderId="1" xfId="1" applyNumberFormat="1" applyFont="1" applyFill="1" applyBorder="1" applyAlignment="1">
      <alignment vertical="top"/>
    </xf>
    <xf numFmtId="0" fontId="3" fillId="0" borderId="0" xfId="1" applyFont="1"/>
    <xf numFmtId="0" fontId="3" fillId="2" borderId="0" xfId="1" applyFont="1" applyFill="1"/>
    <xf numFmtId="164" fontId="3" fillId="0" borderId="0" xfId="1" applyNumberFormat="1" applyFont="1"/>
    <xf numFmtId="164" fontId="4" fillId="0" borderId="0" xfId="1" applyNumberFormat="1" applyFont="1"/>
    <xf numFmtId="0" fontId="17" fillId="0" borderId="0" xfId="1" applyFont="1" applyAlignment="1"/>
    <xf numFmtId="0" fontId="17" fillId="2" borderId="0" xfId="1" applyFont="1" applyFill="1" applyAlignment="1">
      <alignment horizontal="left"/>
    </xf>
    <xf numFmtId="0" fontId="17" fillId="0" borderId="0" xfId="1" applyFont="1" applyBorder="1"/>
    <xf numFmtId="0" fontId="17" fillId="0" borderId="5" xfId="1" applyFont="1" applyBorder="1"/>
    <xf numFmtId="164" fontId="17" fillId="0" borderId="0" xfId="1" applyNumberFormat="1" applyFont="1"/>
    <xf numFmtId="164" fontId="18" fillId="0" borderId="0" xfId="1" applyNumberFormat="1" applyFont="1"/>
    <xf numFmtId="0" fontId="17" fillId="0" borderId="0" xfId="1" applyFont="1" applyAlignment="1">
      <alignment vertical="top"/>
    </xf>
    <xf numFmtId="0" fontId="17" fillId="0" borderId="0" xfId="1" applyFont="1"/>
    <xf numFmtId="164" fontId="12" fillId="0" borderId="0" xfId="1" applyNumberFormat="1" applyFont="1"/>
    <xf numFmtId="164" fontId="19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ESKTOP_/&#1055;&#1088;&#1080;&#1083;&#1086;&#1078;&#1077;&#1085;&#1080;&#1077;%201%20&#1087;&#1088;&#1086;&#1077;&#1082;&#1090;%20&#1088;&#1072;&#107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"/>
      <sheetName val="Приложение раб"/>
      <sheetName val="УО"/>
      <sheetName val="УК"/>
      <sheetName val="АДМ"/>
      <sheetName val="Центр"/>
      <sheetName val="Сервисцентр"/>
      <sheetName val="АЦК на 01.01.2026"/>
      <sheetName val="АЦК на 01.04.2026"/>
      <sheetName val="Лист5"/>
    </sheetNames>
    <sheetDataSet>
      <sheetData sheetId="0"/>
      <sheetData sheetId="1">
        <row r="11">
          <cell r="D11" t="str">
            <v xml:space="preserve"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
</v>
          </cell>
        </row>
        <row r="16">
          <cell r="D16" t="str">
            <v>МКУ "Центр";
МКУ "Сервисцентр".</v>
          </cell>
        </row>
        <row r="17">
          <cell r="D17" t="str">
    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    </cell>
        </row>
        <row r="18">
          <cell r="D18" t="str">
            <v>Администрация Нижнеилимского муниципального округа;
МКУ "Центр";
МКУ "Сервисцентр".</v>
          </cell>
        </row>
        <row r="19">
          <cell r="D19" t="str">
    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    </cell>
        </row>
        <row r="20">
          <cell r="D20" t="str">
    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    </cell>
        </row>
        <row r="21">
          <cell r="D21" t="str">
    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    </cell>
        </row>
        <row r="24">
          <cell r="D24" t="str">
            <v>Администрация Нижнеилимского муниципального округа.</v>
          </cell>
        </row>
        <row r="27">
          <cell r="D27" t="str">
            <v>Администрация Нижнеилимского муниципального округа.</v>
          </cell>
        </row>
        <row r="30">
          <cell r="D30" t="str">
            <v>Администрация Нижнеилимского муниципального округа.</v>
          </cell>
        </row>
        <row r="41">
          <cell r="D41" t="str">
            <v>Администрация Нижнеилимского муниципального округа.</v>
          </cell>
        </row>
        <row r="42">
          <cell r="D42" t="str">
            <v>Администрация Нижнеилимского муниципального округа.</v>
          </cell>
        </row>
        <row r="43">
          <cell r="D43" t="str">
            <v>Администрация Нижнеилимского муниципального округа.</v>
          </cell>
        </row>
        <row r="44">
          <cell r="D44" t="str">
            <v>Администрация Нижнеилимского муниципального округа.</v>
          </cell>
        </row>
        <row r="45">
          <cell r="D45" t="str">
            <v>Администрация Нижнеилимского муниципального округа.</v>
          </cell>
        </row>
        <row r="46">
          <cell r="D46" t="str">
            <v>Администрация Нижнеилимского муниципального округа.</v>
          </cell>
        </row>
        <row r="47">
          <cell r="D47" t="str">
            <v>Администрация Нижнеилимского муниципального округа.</v>
          </cell>
        </row>
        <row r="48">
          <cell r="D48" t="str">
            <v>Администрация Нижнеилимского муниципального округа.</v>
          </cell>
        </row>
        <row r="59">
          <cell r="D59" t="str">
            <v>Администрация Нижнеилимского муниципального округа.</v>
          </cell>
        </row>
        <row r="60">
          <cell r="D60" t="str">
            <v>Администрация Нижнеилимского муниципального округа.</v>
          </cell>
        </row>
        <row r="61">
          <cell r="D61" t="str">
            <v>Администрация Нижнеилимского муниципального округа.</v>
          </cell>
        </row>
        <row r="72">
          <cell r="D72" t="str">
    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    </cell>
        </row>
        <row r="75">
          <cell r="D75" t="str">
    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7"/>
  <sheetViews>
    <sheetView tabSelected="1" view="pageBreakPreview" zoomScale="60" zoomScaleNormal="80" workbookViewId="0">
      <selection activeCell="M1" sqref="M1"/>
    </sheetView>
  </sheetViews>
  <sheetFormatPr defaultRowHeight="12.75"/>
  <cols>
    <col min="1" max="1" width="7" style="1" customWidth="1"/>
    <col min="2" max="2" width="58.85546875" style="1" customWidth="1"/>
    <col min="3" max="3" width="11.140625" style="2" hidden="1" customWidth="1"/>
    <col min="4" max="4" width="32.42578125" style="1" customWidth="1"/>
    <col min="5" max="5" width="16.42578125" style="1" customWidth="1"/>
    <col min="6" max="6" width="17.140625" style="3" customWidth="1"/>
    <col min="7" max="10" width="12.7109375" style="3" customWidth="1"/>
    <col min="11" max="12" width="12.7109375" style="12" customWidth="1"/>
    <col min="13" max="13" width="50.42578125" style="1" customWidth="1"/>
    <col min="14" max="14" width="9.140625" style="1"/>
    <col min="15" max="15" width="28.85546875" style="1" customWidth="1"/>
    <col min="16" max="16384" width="9.140625" style="1"/>
  </cols>
  <sheetData>
    <row r="1" spans="1:15" ht="112.5" customHeight="1">
      <c r="J1" s="4"/>
      <c r="K1" s="5"/>
      <c r="L1" s="5"/>
      <c r="M1" s="6" t="s">
        <v>0</v>
      </c>
    </row>
    <row r="2" spans="1:15" s="8" customFormat="1" ht="22.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s="8" customFormat="1" ht="5.25" customHeight="1">
      <c r="C3" s="9"/>
      <c r="F3" s="10"/>
      <c r="G3" s="10"/>
      <c r="H3" s="10"/>
      <c r="I3" s="10"/>
      <c r="J3" s="10"/>
      <c r="K3" s="11"/>
      <c r="L3" s="11"/>
    </row>
    <row r="4" spans="1:15" ht="4.5" customHeight="1"/>
    <row r="5" spans="1:15" s="18" customFormat="1" ht="30" customHeight="1">
      <c r="A5" s="13" t="s">
        <v>2</v>
      </c>
      <c r="B5" s="13" t="s">
        <v>3</v>
      </c>
      <c r="C5" s="14"/>
      <c r="D5" s="13" t="s">
        <v>4</v>
      </c>
      <c r="E5" s="13" t="s">
        <v>5</v>
      </c>
      <c r="F5" s="15" t="s">
        <v>6</v>
      </c>
      <c r="G5" s="16"/>
      <c r="H5" s="16"/>
      <c r="I5" s="16"/>
      <c r="J5" s="16"/>
      <c r="K5" s="16"/>
      <c r="L5" s="16"/>
      <c r="M5" s="13" t="s">
        <v>7</v>
      </c>
      <c r="N5" s="17"/>
      <c r="O5" s="17"/>
    </row>
    <row r="6" spans="1:15" ht="29.25" customHeight="1">
      <c r="A6" s="13"/>
      <c r="B6" s="13"/>
      <c r="C6" s="14"/>
      <c r="D6" s="13"/>
      <c r="E6" s="13"/>
      <c r="F6" s="15"/>
      <c r="G6" s="19">
        <v>2026</v>
      </c>
      <c r="H6" s="19">
        <v>2027</v>
      </c>
      <c r="I6" s="20">
        <v>2028</v>
      </c>
      <c r="J6" s="20">
        <v>2029</v>
      </c>
      <c r="K6" s="20">
        <v>2030</v>
      </c>
      <c r="L6" s="20">
        <v>2031</v>
      </c>
      <c r="M6" s="13"/>
    </row>
    <row r="7" spans="1:15" s="25" customFormat="1" ht="15">
      <c r="A7" s="21">
        <v>1</v>
      </c>
      <c r="B7" s="21">
        <v>2</v>
      </c>
      <c r="C7" s="22"/>
      <c r="D7" s="21">
        <v>3</v>
      </c>
      <c r="E7" s="21">
        <v>4</v>
      </c>
      <c r="F7" s="23">
        <v>5</v>
      </c>
      <c r="G7" s="23">
        <v>6</v>
      </c>
      <c r="H7" s="23">
        <v>7</v>
      </c>
      <c r="I7" s="23">
        <v>8</v>
      </c>
      <c r="J7" s="23">
        <v>9</v>
      </c>
      <c r="K7" s="24">
        <v>10</v>
      </c>
      <c r="L7" s="24">
        <v>11</v>
      </c>
      <c r="M7" s="23">
        <v>12</v>
      </c>
    </row>
    <row r="8" spans="1:15" s="8" customFormat="1" ht="15.75">
      <c r="A8" s="26" t="s">
        <v>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5" s="29" customFormat="1" ht="17.25" customHeight="1">
      <c r="A9" s="27" t="s">
        <v>9</v>
      </c>
      <c r="B9" s="28" t="s">
        <v>10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5" s="29" customFormat="1" ht="15.75">
      <c r="A10" s="30" t="s">
        <v>11</v>
      </c>
      <c r="B10" s="31" t="s">
        <v>12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5" s="39" customFormat="1" ht="60">
      <c r="A11" s="32" t="s">
        <v>13</v>
      </c>
      <c r="B11" s="33" t="s">
        <v>14</v>
      </c>
      <c r="C11" s="34">
        <v>21100</v>
      </c>
      <c r="D11" s="35" t="str">
        <f>'[1]Приложение раб'!D11:D13</f>
        <v xml:space="preserve"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
</v>
      </c>
      <c r="E11" s="32" t="s">
        <v>15</v>
      </c>
      <c r="F11" s="36">
        <f>SUM(G11:L11)</f>
        <v>651395.29999999993</v>
      </c>
      <c r="G11" s="37">
        <f>130093+175784.6</f>
        <v>305877.59999999998</v>
      </c>
      <c r="H11" s="37">
        <f>130093+42665.9-0.1</f>
        <v>172758.8</v>
      </c>
      <c r="I11" s="37">
        <f>130093+42665.9</f>
        <v>172758.9</v>
      </c>
      <c r="J11" s="37">
        <v>0</v>
      </c>
      <c r="K11" s="37">
        <v>0</v>
      </c>
      <c r="L11" s="37">
        <v>0</v>
      </c>
      <c r="M11" s="38" t="s">
        <v>16</v>
      </c>
    </row>
    <row r="12" spans="1:15" s="39" customFormat="1" ht="45">
      <c r="A12" s="32" t="s">
        <v>17</v>
      </c>
      <c r="B12" s="33" t="s">
        <v>18</v>
      </c>
      <c r="C12" s="34">
        <v>21300</v>
      </c>
      <c r="D12" s="35"/>
      <c r="E12" s="32" t="s">
        <v>15</v>
      </c>
      <c r="F12" s="36">
        <f t="shared" ref="F12:F13" si="0">SUM(G12:L12)</f>
        <v>196475.80000000002</v>
      </c>
      <c r="G12" s="37">
        <f>39257+52934.6</f>
        <v>92191.6</v>
      </c>
      <c r="H12" s="37">
        <f>39257+12885.1</f>
        <v>52142.1</v>
      </c>
      <c r="I12" s="37">
        <f>39257+12885.1</f>
        <v>52142.1</v>
      </c>
      <c r="J12" s="37">
        <v>0</v>
      </c>
      <c r="K12" s="37">
        <v>0</v>
      </c>
      <c r="L12" s="37">
        <v>0</v>
      </c>
      <c r="M12" s="38"/>
    </row>
    <row r="13" spans="1:15" s="39" customFormat="1" ht="45">
      <c r="A13" s="32" t="s">
        <v>19</v>
      </c>
      <c r="B13" s="33" t="s">
        <v>20</v>
      </c>
      <c r="C13" s="34" t="s">
        <v>21</v>
      </c>
      <c r="D13" s="35"/>
      <c r="E13" s="32" t="s">
        <v>15</v>
      </c>
      <c r="F13" s="36">
        <f t="shared" si="0"/>
        <v>41269.5</v>
      </c>
      <c r="G13" s="37">
        <f>3187.2+34191.6</f>
        <v>37378.799999999996</v>
      </c>
      <c r="H13" s="37">
        <f>1770+175.4</f>
        <v>1945.4</v>
      </c>
      <c r="I13" s="37">
        <f>1770+175.3</f>
        <v>1945.3</v>
      </c>
      <c r="J13" s="37">
        <v>0</v>
      </c>
      <c r="K13" s="37">
        <v>0</v>
      </c>
      <c r="L13" s="37">
        <v>0</v>
      </c>
      <c r="M13" s="38"/>
    </row>
    <row r="14" spans="1:15" s="29" customFormat="1" ht="15.75">
      <c r="A14" s="27"/>
      <c r="B14" s="31" t="s">
        <v>22</v>
      </c>
      <c r="C14" s="31"/>
      <c r="D14" s="31"/>
      <c r="E14" s="40" t="s">
        <v>15</v>
      </c>
      <c r="F14" s="41">
        <f>SUM(G14:L14)</f>
        <v>889140.59999999986</v>
      </c>
      <c r="G14" s="41">
        <f>SUM(G11:G13)</f>
        <v>435447.99999999994</v>
      </c>
      <c r="H14" s="41">
        <f>SUM(H11:H13)</f>
        <v>226846.3</v>
      </c>
      <c r="I14" s="41">
        <f t="shared" ref="I14:L14" si="1">SUM(I11:I13)</f>
        <v>226846.3</v>
      </c>
      <c r="J14" s="41">
        <f t="shared" si="1"/>
        <v>0</v>
      </c>
      <c r="K14" s="42">
        <f t="shared" si="1"/>
        <v>0</v>
      </c>
      <c r="L14" s="42">
        <f t="shared" si="1"/>
        <v>0</v>
      </c>
      <c r="M14" s="32"/>
    </row>
    <row r="15" spans="1:15" s="39" customFormat="1" ht="17.25" customHeight="1">
      <c r="A15" s="32" t="s">
        <v>23</v>
      </c>
      <c r="B15" s="43" t="s">
        <v>24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5" s="39" customFormat="1" ht="83.25" customHeight="1">
      <c r="A16" s="32" t="s">
        <v>25</v>
      </c>
      <c r="B16" s="33" t="s">
        <v>26</v>
      </c>
      <c r="C16" s="34" t="s">
        <v>27</v>
      </c>
      <c r="D16" s="33" t="str">
        <f>'[1]Приложение раб'!D16</f>
        <v>МКУ "Центр";
МКУ "Сервисцентр".</v>
      </c>
      <c r="E16" s="32" t="s">
        <v>15</v>
      </c>
      <c r="F16" s="36">
        <f>SUM(G16:L16)</f>
        <v>8723.9000000000015</v>
      </c>
      <c r="G16" s="37">
        <f>5418.1+40+2435.7+0.1-170</f>
        <v>7723.9000000000005</v>
      </c>
      <c r="H16" s="37">
        <v>500</v>
      </c>
      <c r="I16" s="37">
        <v>500</v>
      </c>
      <c r="J16" s="37">
        <v>0</v>
      </c>
      <c r="K16" s="37">
        <v>0</v>
      </c>
      <c r="L16" s="37">
        <v>0</v>
      </c>
      <c r="M16" s="44" t="s">
        <v>28</v>
      </c>
      <c r="N16" s="45"/>
      <c r="O16" s="45"/>
    </row>
    <row r="17" spans="1:15" s="39" customFormat="1" ht="127.5" customHeight="1">
      <c r="A17" s="32" t="s">
        <v>29</v>
      </c>
      <c r="B17" s="46" t="s">
        <v>30</v>
      </c>
      <c r="C17" s="34"/>
      <c r="D17" s="33" t="str">
        <f>'[1]Приложение раб'!D17</f>
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</c>
      <c r="E17" s="32" t="s">
        <v>15</v>
      </c>
      <c r="F17" s="36">
        <f t="shared" ref="F17:F21" si="2">SUM(G17:L17)</f>
        <v>8755.6</v>
      </c>
      <c r="G17" s="37">
        <f>544.6+8040.9+170+0.1</f>
        <v>8755.6</v>
      </c>
      <c r="H17" s="37">
        <v>0</v>
      </c>
      <c r="I17" s="47">
        <v>0</v>
      </c>
      <c r="J17" s="47">
        <v>0</v>
      </c>
      <c r="K17" s="47">
        <v>0</v>
      </c>
      <c r="L17" s="47">
        <v>0</v>
      </c>
      <c r="M17" s="44" t="s">
        <v>31</v>
      </c>
      <c r="N17" s="45"/>
      <c r="O17" s="45"/>
    </row>
    <row r="18" spans="1:15" s="39" customFormat="1" ht="229.5" customHeight="1">
      <c r="A18" s="32" t="s">
        <v>32</v>
      </c>
      <c r="B18" s="33" t="s">
        <v>33</v>
      </c>
      <c r="C18" s="34"/>
      <c r="D18" s="33" t="str">
        <f>'[1]Приложение раб'!D18</f>
        <v>Администрация Нижнеилимского муниципального округа;
МКУ "Центр";
МКУ "Сервисцентр".</v>
      </c>
      <c r="E18" s="32" t="s">
        <v>15</v>
      </c>
      <c r="F18" s="36">
        <f t="shared" si="2"/>
        <v>66207.600000000006</v>
      </c>
      <c r="G18" s="37">
        <f>20735+11272.6</f>
        <v>32007.599999999999</v>
      </c>
      <c r="H18" s="37">
        <f>17600-500</f>
        <v>17100</v>
      </c>
      <c r="I18" s="47">
        <f>17600-500</f>
        <v>17100</v>
      </c>
      <c r="J18" s="47">
        <v>0</v>
      </c>
      <c r="K18" s="48">
        <v>0</v>
      </c>
      <c r="L18" s="48">
        <v>0</v>
      </c>
      <c r="M18" s="49" t="s">
        <v>34</v>
      </c>
      <c r="N18" s="45"/>
      <c r="O18" s="45"/>
    </row>
    <row r="19" spans="1:15" s="39" customFormat="1" ht="192" customHeight="1">
      <c r="A19" s="32" t="s">
        <v>35</v>
      </c>
      <c r="B19" s="33" t="s">
        <v>36</v>
      </c>
      <c r="C19" s="34"/>
      <c r="D19" s="33" t="str">
        <f>'[1]Приложение раб'!D19</f>
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</c>
      <c r="E19" s="32" t="s">
        <v>15</v>
      </c>
      <c r="F19" s="36">
        <f t="shared" si="2"/>
        <v>43656.1</v>
      </c>
      <c r="G19" s="37">
        <f>7523.3-40+3562.8</f>
        <v>11046.1</v>
      </c>
      <c r="H19" s="37">
        <v>16305</v>
      </c>
      <c r="I19" s="37">
        <v>16305</v>
      </c>
      <c r="J19" s="37">
        <v>0</v>
      </c>
      <c r="K19" s="37">
        <v>0</v>
      </c>
      <c r="L19" s="37">
        <v>0</v>
      </c>
      <c r="M19" s="44" t="s">
        <v>37</v>
      </c>
      <c r="N19" s="45"/>
      <c r="O19" s="45"/>
    </row>
    <row r="20" spans="1:15" s="39" customFormat="1" ht="129.75" hidden="1" customHeight="1">
      <c r="A20" s="32" t="s">
        <v>38</v>
      </c>
      <c r="B20" s="33" t="s">
        <v>39</v>
      </c>
      <c r="C20" s="34"/>
      <c r="D20" s="33" t="str">
        <f>'[1]Приложение раб'!D20</f>
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</c>
      <c r="E20" s="32" t="s">
        <v>40</v>
      </c>
      <c r="F20" s="36">
        <f t="shared" si="2"/>
        <v>0</v>
      </c>
      <c r="G20" s="47"/>
      <c r="H20" s="50"/>
      <c r="I20" s="50"/>
      <c r="J20" s="50"/>
      <c r="K20" s="51"/>
      <c r="L20" s="51"/>
      <c r="M20" s="49" t="s">
        <v>41</v>
      </c>
    </row>
    <row r="21" spans="1:15" s="39" customFormat="1" ht="120" hidden="1">
      <c r="A21" s="32" t="s">
        <v>42</v>
      </c>
      <c r="B21" s="33" t="s">
        <v>43</v>
      </c>
      <c r="C21" s="34"/>
      <c r="D21" s="33" t="str">
        <f>'[1]Приложение раб'!D21</f>
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</c>
      <c r="E21" s="32" t="s">
        <v>40</v>
      </c>
      <c r="F21" s="36">
        <f t="shared" si="2"/>
        <v>0</v>
      </c>
      <c r="G21" s="47"/>
      <c r="H21" s="50"/>
      <c r="I21" s="50"/>
      <c r="J21" s="50"/>
      <c r="K21" s="51"/>
      <c r="L21" s="51"/>
      <c r="M21" s="44" t="s">
        <v>44</v>
      </c>
    </row>
    <row r="22" spans="1:15" s="29" customFormat="1" ht="15.75">
      <c r="A22" s="27"/>
      <c r="B22" s="31" t="s">
        <v>45</v>
      </c>
      <c r="C22" s="31"/>
      <c r="D22" s="31"/>
      <c r="E22" s="40" t="s">
        <v>15</v>
      </c>
      <c r="F22" s="36">
        <f>SUM(G22:L22)</f>
        <v>127343.2</v>
      </c>
      <c r="G22" s="41">
        <f>SUM(G16:G21)</f>
        <v>59533.2</v>
      </c>
      <c r="H22" s="41">
        <f>SUM(H16:H21)</f>
        <v>33905</v>
      </c>
      <c r="I22" s="41">
        <f t="shared" ref="I22:L22" si="3">SUM(I16:I21)</f>
        <v>33905</v>
      </c>
      <c r="J22" s="41">
        <f t="shared" si="3"/>
        <v>0</v>
      </c>
      <c r="K22" s="41">
        <f t="shared" si="3"/>
        <v>0</v>
      </c>
      <c r="L22" s="41">
        <f t="shared" si="3"/>
        <v>0</v>
      </c>
      <c r="M22" s="32"/>
    </row>
    <row r="23" spans="1:15" s="39" customFormat="1" ht="24" customHeight="1">
      <c r="A23" s="32" t="s">
        <v>46</v>
      </c>
      <c r="B23" s="43" t="s">
        <v>47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5" s="39" customFormat="1" ht="81" customHeight="1">
      <c r="A24" s="52" t="s">
        <v>48</v>
      </c>
      <c r="B24" s="33" t="s">
        <v>49</v>
      </c>
      <c r="C24" s="34"/>
      <c r="D24" s="33" t="str">
        <f>'[1]Приложение раб'!D24</f>
        <v>Администрация Нижнеилимского муниципального округа.</v>
      </c>
      <c r="E24" s="32" t="s">
        <v>15</v>
      </c>
      <c r="F24" s="36">
        <f>SUM(G24:L24)</f>
        <v>496.5</v>
      </c>
      <c r="G24" s="37">
        <v>496.5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44" t="s">
        <v>50</v>
      </c>
    </row>
    <row r="25" spans="1:15" s="29" customFormat="1" ht="15.75">
      <c r="A25" s="27"/>
      <c r="B25" s="31" t="s">
        <v>51</v>
      </c>
      <c r="C25" s="31"/>
      <c r="D25" s="31"/>
      <c r="E25" s="40" t="s">
        <v>15</v>
      </c>
      <c r="F25" s="36">
        <f>SUM(G25:L25)</f>
        <v>496.5</v>
      </c>
      <c r="G25" s="41">
        <f t="shared" ref="G25:K25" si="4">SUM(G24)</f>
        <v>496.5</v>
      </c>
      <c r="H25" s="41">
        <f t="shared" si="4"/>
        <v>0</v>
      </c>
      <c r="I25" s="41">
        <f t="shared" si="4"/>
        <v>0</v>
      </c>
      <c r="J25" s="41">
        <f t="shared" si="4"/>
        <v>0</v>
      </c>
      <c r="K25" s="41">
        <f t="shared" si="4"/>
        <v>0</v>
      </c>
      <c r="L25" s="41">
        <f t="shared" ref="L25" si="5">SUM(L24)</f>
        <v>0</v>
      </c>
      <c r="M25" s="32"/>
    </row>
    <row r="26" spans="1:15" s="29" customFormat="1" ht="18" customHeight="1">
      <c r="A26" s="53" t="s">
        <v>52</v>
      </c>
      <c r="B26" s="54" t="s">
        <v>53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5" s="29" customFormat="1" ht="45.75" customHeight="1">
      <c r="A27" s="55" t="s">
        <v>54</v>
      </c>
      <c r="B27" s="56" t="s">
        <v>55</v>
      </c>
      <c r="C27" s="57"/>
      <c r="D27" s="33" t="str">
        <f>'[1]Приложение раб'!D27</f>
        <v>Администрация Нижнеилимского муниципального округа.</v>
      </c>
      <c r="E27" s="32" t="s">
        <v>15</v>
      </c>
      <c r="F27" s="36">
        <f>SUM(G27:L27)</f>
        <v>70</v>
      </c>
      <c r="G27" s="47">
        <v>70</v>
      </c>
      <c r="H27" s="37">
        <v>0</v>
      </c>
      <c r="I27" s="47">
        <v>0</v>
      </c>
      <c r="J27" s="47">
        <v>0</v>
      </c>
      <c r="K27" s="47">
        <v>0</v>
      </c>
      <c r="L27" s="47">
        <v>0</v>
      </c>
      <c r="M27" s="49" t="s">
        <v>56</v>
      </c>
    </row>
    <row r="28" spans="1:15" s="29" customFormat="1" ht="15.75">
      <c r="A28" s="58"/>
      <c r="B28" s="59" t="s">
        <v>57</v>
      </c>
      <c r="C28" s="59"/>
      <c r="D28" s="59"/>
      <c r="E28" s="40" t="s">
        <v>15</v>
      </c>
      <c r="F28" s="36">
        <f>SUM(G28:L28)</f>
        <v>70</v>
      </c>
      <c r="G28" s="41">
        <f t="shared" ref="G28:K28" si="6">SUM(G27)</f>
        <v>70</v>
      </c>
      <c r="H28" s="41">
        <f t="shared" si="6"/>
        <v>0</v>
      </c>
      <c r="I28" s="41">
        <f t="shared" si="6"/>
        <v>0</v>
      </c>
      <c r="J28" s="41">
        <f t="shared" si="6"/>
        <v>0</v>
      </c>
      <c r="K28" s="41">
        <f t="shared" si="6"/>
        <v>0</v>
      </c>
      <c r="L28" s="41">
        <f t="shared" ref="L28" si="7">SUM(L27)</f>
        <v>0</v>
      </c>
      <c r="M28" s="60"/>
    </row>
    <row r="29" spans="1:15" s="29" customFormat="1" ht="19.5" customHeight="1">
      <c r="A29" s="53" t="s">
        <v>58</v>
      </c>
      <c r="B29" s="54" t="s">
        <v>59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</row>
    <row r="30" spans="1:15" s="29" customFormat="1" ht="52.5" customHeight="1">
      <c r="A30" s="55" t="s">
        <v>60</v>
      </c>
      <c r="B30" s="56" t="s">
        <v>61</v>
      </c>
      <c r="C30" s="57"/>
      <c r="D30" s="33" t="str">
        <f>'[1]Приложение раб'!D30</f>
        <v>Администрация Нижнеилимского муниципального округа.</v>
      </c>
      <c r="E30" s="32" t="s">
        <v>15</v>
      </c>
      <c r="F30" s="36">
        <f>SUM(G30:L30)</f>
        <v>900</v>
      </c>
      <c r="G30" s="47">
        <v>300</v>
      </c>
      <c r="H30" s="37">
        <v>300</v>
      </c>
      <c r="I30" s="47">
        <v>300</v>
      </c>
      <c r="J30" s="47">
        <v>0</v>
      </c>
      <c r="K30" s="47">
        <v>0</v>
      </c>
      <c r="L30" s="47">
        <v>0</v>
      </c>
      <c r="M30" s="61" t="s">
        <v>62</v>
      </c>
    </row>
    <row r="31" spans="1:15" s="29" customFormat="1" ht="15.75">
      <c r="A31" s="58"/>
      <c r="B31" s="59" t="s">
        <v>63</v>
      </c>
      <c r="C31" s="59"/>
      <c r="D31" s="59"/>
      <c r="E31" s="40" t="s">
        <v>15</v>
      </c>
      <c r="F31" s="36">
        <f>SUM(G31:L31)</f>
        <v>900</v>
      </c>
      <c r="G31" s="41">
        <f t="shared" ref="G31:K31" si="8">SUM(G30)</f>
        <v>300</v>
      </c>
      <c r="H31" s="41">
        <f t="shared" si="8"/>
        <v>300</v>
      </c>
      <c r="I31" s="41">
        <f t="shared" si="8"/>
        <v>300</v>
      </c>
      <c r="J31" s="41">
        <f t="shared" si="8"/>
        <v>0</v>
      </c>
      <c r="K31" s="41">
        <f t="shared" si="8"/>
        <v>0</v>
      </c>
      <c r="L31" s="41">
        <f t="shared" ref="L31" si="9">SUM(L30)</f>
        <v>0</v>
      </c>
      <c r="M31" s="60"/>
    </row>
    <row r="32" spans="1:15" s="8" customFormat="1" ht="15.75">
      <c r="A32" s="26" t="s">
        <v>64</v>
      </c>
      <c r="B32" s="26"/>
      <c r="C32" s="26"/>
      <c r="D32" s="26"/>
      <c r="E32" s="62"/>
      <c r="F32" s="63">
        <f>SUM(G32:L32)</f>
        <v>1017950.3</v>
      </c>
      <c r="G32" s="63">
        <f t="shared" ref="G32:L32" si="10">SUM(G14+G22+G25+G28+G31)</f>
        <v>495847.69999999995</v>
      </c>
      <c r="H32" s="63">
        <f t="shared" si="10"/>
        <v>261051.3</v>
      </c>
      <c r="I32" s="63">
        <f t="shared" si="10"/>
        <v>261051.3</v>
      </c>
      <c r="J32" s="63">
        <f t="shared" si="10"/>
        <v>0</v>
      </c>
      <c r="K32" s="63">
        <f t="shared" si="10"/>
        <v>0</v>
      </c>
      <c r="L32" s="63">
        <f t="shared" si="10"/>
        <v>0</v>
      </c>
      <c r="M32" s="64"/>
    </row>
    <row r="33" spans="1:13" s="39" customFormat="1" ht="16.5" customHeight="1">
      <c r="A33" s="65" t="s">
        <v>65</v>
      </c>
      <c r="B33" s="65"/>
      <c r="C33" s="65"/>
      <c r="D33" s="65"/>
      <c r="E33" s="65"/>
      <c r="F33" s="36">
        <f>SUM(G33:L33)</f>
        <v>987950.3</v>
      </c>
      <c r="G33" s="47">
        <f t="shared" ref="G33:L33" si="11">G32-G34</f>
        <v>495847.69999999995</v>
      </c>
      <c r="H33" s="47">
        <f t="shared" si="11"/>
        <v>246051.3</v>
      </c>
      <c r="I33" s="47">
        <f t="shared" si="11"/>
        <v>246051.3</v>
      </c>
      <c r="J33" s="47">
        <f t="shared" si="11"/>
        <v>0</v>
      </c>
      <c r="K33" s="47">
        <f t="shared" si="11"/>
        <v>0</v>
      </c>
      <c r="L33" s="47">
        <f t="shared" si="11"/>
        <v>0</v>
      </c>
      <c r="M33" s="32"/>
    </row>
    <row r="34" spans="1:13" s="70" customFormat="1" ht="15.75">
      <c r="A34" s="66" t="s">
        <v>66</v>
      </c>
      <c r="B34" s="66"/>
      <c r="C34" s="66"/>
      <c r="D34" s="66"/>
      <c r="E34" s="66"/>
      <c r="F34" s="36">
        <f t="shared" ref="F34" si="12">SUM(G34:L34)</f>
        <v>30000</v>
      </c>
      <c r="G34" s="67">
        <v>0</v>
      </c>
      <c r="H34" s="67">
        <v>15000</v>
      </c>
      <c r="I34" s="67">
        <v>15000</v>
      </c>
      <c r="J34" s="68">
        <v>0</v>
      </c>
      <c r="K34" s="68">
        <v>0</v>
      </c>
      <c r="L34" s="68">
        <v>0</v>
      </c>
      <c r="M34" s="69"/>
    </row>
    <row r="35" spans="1:13" s="72" customFormat="1" ht="18.75" customHeight="1">
      <c r="A35" s="71" t="s">
        <v>67</v>
      </c>
      <c r="B35" s="71"/>
      <c r="C35" s="71"/>
      <c r="D35" s="71"/>
      <c r="E35" s="71"/>
      <c r="F35" s="36">
        <f>SUM(G35:L35)</f>
        <v>1017950.3</v>
      </c>
      <c r="G35" s="36">
        <f>SUM(G36:G40)</f>
        <v>495847.7</v>
      </c>
      <c r="H35" s="36">
        <f t="shared" ref="H35:L35" si="13">SUM(H36:H40)</f>
        <v>261051.3</v>
      </c>
      <c r="I35" s="36">
        <f t="shared" si="13"/>
        <v>261051.3</v>
      </c>
      <c r="J35" s="36">
        <f t="shared" si="13"/>
        <v>0</v>
      </c>
      <c r="K35" s="36">
        <f t="shared" si="13"/>
        <v>0</v>
      </c>
      <c r="L35" s="36">
        <f t="shared" si="13"/>
        <v>0</v>
      </c>
      <c r="M35" s="32"/>
    </row>
    <row r="36" spans="1:13" s="72" customFormat="1" ht="18.75" customHeight="1">
      <c r="A36" s="73" t="s">
        <v>68</v>
      </c>
      <c r="B36" s="74"/>
      <c r="C36" s="74"/>
      <c r="D36" s="74"/>
      <c r="E36" s="75"/>
      <c r="F36" s="36">
        <f t="shared" ref="F36:F40" si="14">SUM(G36:L36)</f>
        <v>44343.6</v>
      </c>
      <c r="G36" s="36">
        <v>16343.6</v>
      </c>
      <c r="H36" s="36">
        <v>14000</v>
      </c>
      <c r="I36" s="36">
        <v>14000</v>
      </c>
      <c r="J36" s="36"/>
      <c r="K36" s="36"/>
      <c r="L36" s="36"/>
      <c r="M36" s="32"/>
    </row>
    <row r="37" spans="1:13" s="72" customFormat="1" ht="18.75" customHeight="1">
      <c r="A37" s="73" t="s">
        <v>69</v>
      </c>
      <c r="B37" s="74"/>
      <c r="C37" s="74"/>
      <c r="D37" s="74"/>
      <c r="E37" s="75"/>
      <c r="F37" s="36">
        <f t="shared" si="14"/>
        <v>30646.7</v>
      </c>
      <c r="G37" s="36">
        <v>12766.7</v>
      </c>
      <c r="H37" s="36">
        <v>8940</v>
      </c>
      <c r="I37" s="36">
        <v>8940</v>
      </c>
      <c r="J37" s="36"/>
      <c r="K37" s="36"/>
      <c r="L37" s="36"/>
      <c r="M37" s="32"/>
    </row>
    <row r="38" spans="1:13" s="72" customFormat="1" ht="15.75">
      <c r="A38" s="76" t="s">
        <v>70</v>
      </c>
      <c r="B38" s="76"/>
      <c r="C38" s="76"/>
      <c r="D38" s="76"/>
      <c r="E38" s="76"/>
      <c r="F38" s="36">
        <f t="shared" si="14"/>
        <v>528702.4</v>
      </c>
      <c r="G38" s="36">
        <v>265002.40000000002</v>
      </c>
      <c r="H38" s="36">
        <v>131850</v>
      </c>
      <c r="I38" s="36">
        <v>131850</v>
      </c>
      <c r="J38" s="36">
        <f t="shared" ref="J38:L38" si="15">J32-J39</f>
        <v>0</v>
      </c>
      <c r="K38" s="36">
        <f t="shared" si="15"/>
        <v>0</v>
      </c>
      <c r="L38" s="36">
        <f t="shared" si="15"/>
        <v>0</v>
      </c>
      <c r="M38" s="32"/>
    </row>
    <row r="39" spans="1:13" s="72" customFormat="1" ht="15.75">
      <c r="A39" s="76" t="s">
        <v>71</v>
      </c>
      <c r="B39" s="76"/>
      <c r="C39" s="76"/>
      <c r="D39" s="76"/>
      <c r="E39" s="76"/>
      <c r="F39" s="36">
        <f t="shared" si="14"/>
        <v>104503</v>
      </c>
      <c r="G39" s="36">
        <v>37803</v>
      </c>
      <c r="H39" s="36">
        <v>33350</v>
      </c>
      <c r="I39" s="36">
        <v>33350</v>
      </c>
      <c r="J39" s="36">
        <v>0</v>
      </c>
      <c r="K39" s="36">
        <v>0</v>
      </c>
      <c r="L39" s="36">
        <v>0</v>
      </c>
      <c r="M39" s="32"/>
    </row>
    <row r="40" spans="1:13" s="72" customFormat="1" ht="15.75">
      <c r="A40" s="77" t="s">
        <v>72</v>
      </c>
      <c r="B40" s="78"/>
      <c r="C40" s="78"/>
      <c r="D40" s="78"/>
      <c r="E40" s="79"/>
      <c r="F40" s="36">
        <f t="shared" si="14"/>
        <v>309754.59999999998</v>
      </c>
      <c r="G40" s="36">
        <v>163932</v>
      </c>
      <c r="H40" s="36">
        <v>72911.3</v>
      </c>
      <c r="I40" s="36">
        <v>72911.3</v>
      </c>
      <c r="J40" s="36"/>
      <c r="K40" s="36"/>
      <c r="L40" s="36"/>
      <c r="M40" s="32"/>
    </row>
    <row r="41" spans="1:13" ht="14.25">
      <c r="A41" s="26" t="s">
        <v>73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9.5" customHeight="1">
      <c r="A42" s="32" t="s">
        <v>74</v>
      </c>
      <c r="B42" s="71" t="s">
        <v>75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3" s="29" customFormat="1" ht="15.75">
      <c r="A43" s="32" t="s">
        <v>76</v>
      </c>
      <c r="B43" s="71" t="s">
        <v>77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3" ht="60">
      <c r="A44" s="80" t="s">
        <v>78</v>
      </c>
      <c r="B44" s="81" t="s">
        <v>79</v>
      </c>
      <c r="C44" s="82"/>
      <c r="D44" s="33" t="str">
        <f>'[1]Приложение раб'!D41</f>
        <v>Администрация Нижнеилимского муниципального округа.</v>
      </c>
      <c r="E44" s="32" t="s">
        <v>80</v>
      </c>
      <c r="F44" s="36">
        <f>SUM(G44:L44)</f>
        <v>13024.3</v>
      </c>
      <c r="G44" s="37">
        <v>4522.3</v>
      </c>
      <c r="H44" s="37">
        <v>4251</v>
      </c>
      <c r="I44" s="37">
        <v>4251</v>
      </c>
      <c r="J44" s="37">
        <v>0</v>
      </c>
      <c r="K44" s="37">
        <v>0</v>
      </c>
      <c r="L44" s="37">
        <v>0</v>
      </c>
      <c r="M44" s="38" t="s">
        <v>81</v>
      </c>
    </row>
    <row r="45" spans="1:13" ht="75">
      <c r="A45" s="80" t="s">
        <v>82</v>
      </c>
      <c r="B45" s="81" t="s">
        <v>83</v>
      </c>
      <c r="C45" s="82"/>
      <c r="D45" s="33" t="str">
        <f>'[1]Приложение раб'!D42</f>
        <v>Администрация Нижнеилимского муниципального округа.</v>
      </c>
      <c r="E45" s="32" t="s">
        <v>80</v>
      </c>
      <c r="F45" s="36">
        <f t="shared" ref="F45:F52" si="16">SUM(G45:L45)</f>
        <v>8415.1</v>
      </c>
      <c r="G45" s="37">
        <v>2921.9</v>
      </c>
      <c r="H45" s="37">
        <v>2746.6</v>
      </c>
      <c r="I45" s="37">
        <v>2746.6</v>
      </c>
      <c r="J45" s="37">
        <v>0</v>
      </c>
      <c r="K45" s="37">
        <v>0</v>
      </c>
      <c r="L45" s="37">
        <v>0</v>
      </c>
      <c r="M45" s="38"/>
    </row>
    <row r="46" spans="1:13" ht="60">
      <c r="A46" s="80" t="s">
        <v>84</v>
      </c>
      <c r="B46" s="81" t="s">
        <v>85</v>
      </c>
      <c r="C46" s="82"/>
      <c r="D46" s="33" t="str">
        <f>'[1]Приложение раб'!D43</f>
        <v>Администрация Нижнеилимского муниципального округа.</v>
      </c>
      <c r="E46" s="32" t="s">
        <v>80</v>
      </c>
      <c r="F46" s="36">
        <f t="shared" si="16"/>
        <v>8353.7999999999993</v>
      </c>
      <c r="G46" s="37">
        <v>2900.6</v>
      </c>
      <c r="H46" s="37">
        <v>2726.6</v>
      </c>
      <c r="I46" s="37">
        <v>2726.6</v>
      </c>
      <c r="J46" s="37">
        <v>0</v>
      </c>
      <c r="K46" s="37">
        <v>0</v>
      </c>
      <c r="L46" s="37">
        <v>0</v>
      </c>
      <c r="M46" s="38"/>
    </row>
    <row r="47" spans="1:13" ht="103.5" customHeight="1">
      <c r="A47" s="80" t="s">
        <v>86</v>
      </c>
      <c r="B47" s="81" t="s">
        <v>87</v>
      </c>
      <c r="C47" s="82"/>
      <c r="D47" s="33" t="str">
        <f>'[1]Приложение раб'!D44</f>
        <v>Администрация Нижнеилимского муниципального округа.</v>
      </c>
      <c r="E47" s="32" t="s">
        <v>80</v>
      </c>
      <c r="F47" s="36">
        <f t="shared" si="16"/>
        <v>1.7999999999999998</v>
      </c>
      <c r="G47" s="37">
        <v>0.6</v>
      </c>
      <c r="H47" s="37">
        <v>0.6</v>
      </c>
      <c r="I47" s="37">
        <v>0.6</v>
      </c>
      <c r="J47" s="37">
        <v>0</v>
      </c>
      <c r="K47" s="37">
        <v>0</v>
      </c>
      <c r="L47" s="37">
        <v>0</v>
      </c>
      <c r="M47" s="38"/>
    </row>
    <row r="48" spans="1:13" ht="60">
      <c r="A48" s="80" t="s">
        <v>88</v>
      </c>
      <c r="B48" s="81" t="s">
        <v>89</v>
      </c>
      <c r="C48" s="82"/>
      <c r="D48" s="33" t="str">
        <f>'[1]Приложение раб'!D45</f>
        <v>Администрация Нижнеилимского муниципального округа.</v>
      </c>
      <c r="E48" s="32" t="s">
        <v>90</v>
      </c>
      <c r="F48" s="36">
        <f t="shared" si="16"/>
        <v>173.79999999999998</v>
      </c>
      <c r="G48" s="37">
        <v>151.5</v>
      </c>
      <c r="H48" s="37">
        <v>10.7</v>
      </c>
      <c r="I48" s="37">
        <v>11.6</v>
      </c>
      <c r="J48" s="37">
        <v>0</v>
      </c>
      <c r="K48" s="37">
        <v>0</v>
      </c>
      <c r="L48" s="37">
        <v>0</v>
      </c>
      <c r="M48" s="38"/>
    </row>
    <row r="49" spans="1:13" ht="45">
      <c r="A49" s="32" t="s">
        <v>91</v>
      </c>
      <c r="B49" s="81" t="s">
        <v>92</v>
      </c>
      <c r="C49" s="82"/>
      <c r="D49" s="33" t="str">
        <f>'[1]Приложение раб'!D46</f>
        <v>Администрация Нижнеилимского муниципального округа.</v>
      </c>
      <c r="E49" s="32" t="s">
        <v>80</v>
      </c>
      <c r="F49" s="36">
        <f>SUM(G49:L49)</f>
        <v>6962.7000000000007</v>
      </c>
      <c r="G49" s="37">
        <v>2320.9</v>
      </c>
      <c r="H49" s="37">
        <v>2320.9</v>
      </c>
      <c r="I49" s="37">
        <v>2320.9</v>
      </c>
      <c r="J49" s="37">
        <v>0</v>
      </c>
      <c r="K49" s="37">
        <v>0</v>
      </c>
      <c r="L49" s="37">
        <v>0</v>
      </c>
      <c r="M49" s="38"/>
    </row>
    <row r="50" spans="1:13" ht="45">
      <c r="A50" s="32" t="s">
        <v>93</v>
      </c>
      <c r="B50" s="83" t="s">
        <v>94</v>
      </c>
      <c r="C50" s="82"/>
      <c r="D50" s="33" t="str">
        <f>'[1]Приложение раб'!D47</f>
        <v>Администрация Нижнеилимского муниципального округа.</v>
      </c>
      <c r="E50" s="32" t="s">
        <v>90</v>
      </c>
      <c r="F50" s="36">
        <f t="shared" si="16"/>
        <v>18679.5</v>
      </c>
      <c r="G50" s="37">
        <v>5306.5</v>
      </c>
      <c r="H50" s="37">
        <v>5857.1</v>
      </c>
      <c r="I50" s="37">
        <v>7515.9</v>
      </c>
      <c r="J50" s="37">
        <v>0</v>
      </c>
      <c r="K50" s="37">
        <v>0</v>
      </c>
      <c r="L50" s="37">
        <v>0</v>
      </c>
      <c r="M50" s="38"/>
    </row>
    <row r="51" spans="1:13" ht="45">
      <c r="A51" s="80" t="s">
        <v>95</v>
      </c>
      <c r="B51" s="44" t="s">
        <v>96</v>
      </c>
      <c r="C51" s="82"/>
      <c r="D51" s="33" t="str">
        <f>'[1]Приложение раб'!D48</f>
        <v>Администрация Нижнеилимского муниципального округа.</v>
      </c>
      <c r="E51" s="32" t="s">
        <v>80</v>
      </c>
      <c r="F51" s="36">
        <f t="shared" si="16"/>
        <v>4176.8</v>
      </c>
      <c r="G51" s="37">
        <v>1450.2</v>
      </c>
      <c r="H51" s="37">
        <v>1363.3</v>
      </c>
      <c r="I51" s="37">
        <v>1363.3</v>
      </c>
      <c r="J51" s="37">
        <v>0</v>
      </c>
      <c r="K51" s="37">
        <v>0</v>
      </c>
      <c r="L51" s="37">
        <v>0</v>
      </c>
      <c r="M51" s="38"/>
    </row>
    <row r="52" spans="1:13" ht="15" customHeight="1">
      <c r="A52" s="27"/>
      <c r="B52" s="31" t="s">
        <v>22</v>
      </c>
      <c r="C52" s="31"/>
      <c r="D52" s="31"/>
      <c r="E52" s="40" t="s">
        <v>97</v>
      </c>
      <c r="F52" s="36">
        <f t="shared" si="16"/>
        <v>59787.8</v>
      </c>
      <c r="G52" s="41">
        <f>SUM(G44:G51)</f>
        <v>19574.500000000004</v>
      </c>
      <c r="H52" s="41">
        <f t="shared" ref="H52:L52" si="17">SUM(H44:H51)</f>
        <v>19276.8</v>
      </c>
      <c r="I52" s="41">
        <f t="shared" si="17"/>
        <v>20936.5</v>
      </c>
      <c r="J52" s="41">
        <f t="shared" si="17"/>
        <v>0</v>
      </c>
      <c r="K52" s="41">
        <f t="shared" si="17"/>
        <v>0</v>
      </c>
      <c r="L52" s="41">
        <f t="shared" si="17"/>
        <v>0</v>
      </c>
      <c r="M52" s="32"/>
    </row>
    <row r="53" spans="1:13" ht="14.25">
      <c r="A53" s="26" t="s">
        <v>64</v>
      </c>
      <c r="B53" s="26"/>
      <c r="C53" s="26"/>
      <c r="D53" s="26"/>
      <c r="E53" s="62"/>
      <c r="F53" s="63">
        <f>SUM(G53:L53)</f>
        <v>59787.8</v>
      </c>
      <c r="G53" s="63">
        <f>G52</f>
        <v>19574.500000000004</v>
      </c>
      <c r="H53" s="63">
        <f t="shared" ref="H53:L53" si="18">H52</f>
        <v>19276.8</v>
      </c>
      <c r="I53" s="63">
        <f t="shared" si="18"/>
        <v>20936.5</v>
      </c>
      <c r="J53" s="63">
        <f t="shared" si="18"/>
        <v>0</v>
      </c>
      <c r="K53" s="63">
        <f t="shared" si="18"/>
        <v>0</v>
      </c>
      <c r="L53" s="63">
        <f t="shared" si="18"/>
        <v>0</v>
      </c>
      <c r="M53" s="64"/>
    </row>
    <row r="54" spans="1:13" ht="15">
      <c r="A54" s="66" t="s">
        <v>98</v>
      </c>
      <c r="B54" s="66"/>
      <c r="C54" s="66"/>
      <c r="D54" s="66"/>
      <c r="E54" s="66"/>
      <c r="F54" s="84">
        <f>SUM(G54:L54)</f>
        <v>40934.5</v>
      </c>
      <c r="G54" s="84">
        <f>G44+G45+G46+G47+G49+G51</f>
        <v>14116.500000000002</v>
      </c>
      <c r="H54" s="84">
        <f t="shared" ref="H54:L54" si="19">H44+H45+H46+H47+H49+H51</f>
        <v>13409</v>
      </c>
      <c r="I54" s="84">
        <f t="shared" si="19"/>
        <v>13409</v>
      </c>
      <c r="J54" s="84">
        <f t="shared" si="19"/>
        <v>0</v>
      </c>
      <c r="K54" s="84">
        <f t="shared" si="19"/>
        <v>0</v>
      </c>
      <c r="L54" s="84">
        <f t="shared" si="19"/>
        <v>0</v>
      </c>
      <c r="M54" s="69"/>
    </row>
    <row r="55" spans="1:13" ht="15">
      <c r="A55" s="66" t="s">
        <v>99</v>
      </c>
      <c r="B55" s="66"/>
      <c r="C55" s="66"/>
      <c r="D55" s="66"/>
      <c r="E55" s="66"/>
      <c r="F55" s="84">
        <f>SUM(G55:L55)</f>
        <v>18853.3</v>
      </c>
      <c r="G55" s="84">
        <f>G48+G50</f>
        <v>5458</v>
      </c>
      <c r="H55" s="84">
        <f t="shared" ref="H55:L55" si="20">H48+H50</f>
        <v>5867.8</v>
      </c>
      <c r="I55" s="84">
        <f t="shared" si="20"/>
        <v>7527.5</v>
      </c>
      <c r="J55" s="84">
        <f t="shared" si="20"/>
        <v>0</v>
      </c>
      <c r="K55" s="84">
        <f t="shared" si="20"/>
        <v>0</v>
      </c>
      <c r="L55" s="84">
        <f t="shared" si="20"/>
        <v>0</v>
      </c>
      <c r="M55" s="69"/>
    </row>
    <row r="56" spans="1:13" ht="15" customHeight="1">
      <c r="A56" s="65" t="s">
        <v>65</v>
      </c>
      <c r="B56" s="65"/>
      <c r="C56" s="65"/>
      <c r="D56" s="65"/>
      <c r="E56" s="65"/>
      <c r="F56" s="84">
        <f>SUM(G56:L56)</f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69"/>
    </row>
    <row r="57" spans="1:13" ht="15">
      <c r="A57" s="71" t="s">
        <v>67</v>
      </c>
      <c r="B57" s="71"/>
      <c r="C57" s="71"/>
      <c r="D57" s="71"/>
      <c r="E57" s="71"/>
      <c r="F57" s="84">
        <f t="shared" ref="F57:F58" si="21">SUM(G57:L57)</f>
        <v>59787.8</v>
      </c>
      <c r="G57" s="36">
        <f>SUM(G58)</f>
        <v>19574.500000000004</v>
      </c>
      <c r="H57" s="36">
        <f>SUM(H58)</f>
        <v>19276.8</v>
      </c>
      <c r="I57" s="36">
        <f>SUM(I58)</f>
        <v>20936.5</v>
      </c>
      <c r="J57" s="36">
        <f t="shared" ref="J57:L57" si="22">SUM(J58)</f>
        <v>0</v>
      </c>
      <c r="K57" s="36">
        <f t="shared" si="22"/>
        <v>0</v>
      </c>
      <c r="L57" s="36">
        <f t="shared" si="22"/>
        <v>0</v>
      </c>
      <c r="M57" s="32"/>
    </row>
    <row r="58" spans="1:13" ht="15">
      <c r="A58" s="85" t="s">
        <v>70</v>
      </c>
      <c r="B58" s="85"/>
      <c r="C58" s="85"/>
      <c r="D58" s="85"/>
      <c r="E58" s="85"/>
      <c r="F58" s="84">
        <f t="shared" si="21"/>
        <v>59787.8</v>
      </c>
      <c r="G58" s="37">
        <f>SUM(G53)</f>
        <v>19574.500000000004</v>
      </c>
      <c r="H58" s="37">
        <f>SUM(H53)</f>
        <v>19276.8</v>
      </c>
      <c r="I58" s="37">
        <f>SUM(I53)</f>
        <v>20936.5</v>
      </c>
      <c r="J58" s="37">
        <f t="shared" ref="J58:L58" si="23">SUM(J53)</f>
        <v>0</v>
      </c>
      <c r="K58" s="37">
        <f t="shared" si="23"/>
        <v>0</v>
      </c>
      <c r="L58" s="37">
        <f t="shared" si="23"/>
        <v>0</v>
      </c>
      <c r="M58" s="32"/>
    </row>
    <row r="59" spans="1:13" s="8" customFormat="1" ht="15.75">
      <c r="A59" s="26" t="s">
        <v>100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s="29" customFormat="1" ht="17.25" customHeight="1">
      <c r="A60" s="27" t="s">
        <v>101</v>
      </c>
      <c r="B60" s="31" t="s">
        <v>102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s="29" customFormat="1" ht="15.75">
      <c r="A61" s="30" t="s">
        <v>103</v>
      </c>
      <c r="B61" s="28" t="s">
        <v>104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3" s="39" customFormat="1" ht="62.25" customHeight="1">
      <c r="A62" s="32" t="s">
        <v>105</v>
      </c>
      <c r="B62" s="33" t="s">
        <v>14</v>
      </c>
      <c r="C62" s="34">
        <v>21100</v>
      </c>
      <c r="D62" s="33" t="str">
        <f>'[1]Приложение раб'!D59</f>
        <v>Администрация Нижнеилимского муниципального округа.</v>
      </c>
      <c r="E62" s="32" t="s">
        <v>15</v>
      </c>
      <c r="F62" s="36">
        <f>SUM(G62:L62)</f>
        <v>474270.49999999994</v>
      </c>
      <c r="G62" s="37">
        <f>177227.3-57411.4</f>
        <v>119815.9</v>
      </c>
      <c r="H62" s="37">
        <v>177227.3</v>
      </c>
      <c r="I62" s="37">
        <v>177227.3</v>
      </c>
      <c r="J62" s="37">
        <v>0</v>
      </c>
      <c r="K62" s="37">
        <v>0</v>
      </c>
      <c r="L62" s="37">
        <v>0</v>
      </c>
      <c r="M62" s="38" t="s">
        <v>16</v>
      </c>
    </row>
    <row r="63" spans="1:13" s="39" customFormat="1" ht="45">
      <c r="A63" s="32" t="s">
        <v>106</v>
      </c>
      <c r="B63" s="33" t="s">
        <v>18</v>
      </c>
      <c r="C63" s="34">
        <v>21300</v>
      </c>
      <c r="D63" s="33" t="str">
        <f>'[1]Приложение раб'!D60</f>
        <v>Администрация Нижнеилимского муниципального округа.</v>
      </c>
      <c r="E63" s="32" t="s">
        <v>15</v>
      </c>
      <c r="F63" s="36">
        <f t="shared" ref="F63:F64" si="24">SUM(G63:L63)</f>
        <v>143229.5</v>
      </c>
      <c r="G63" s="37">
        <f>53522.7-17338.6</f>
        <v>36184.1</v>
      </c>
      <c r="H63" s="37">
        <v>53522.7</v>
      </c>
      <c r="I63" s="37">
        <v>53522.7</v>
      </c>
      <c r="J63" s="37">
        <v>0</v>
      </c>
      <c r="K63" s="37">
        <v>0</v>
      </c>
      <c r="L63" s="37">
        <v>0</v>
      </c>
      <c r="M63" s="38"/>
    </row>
    <row r="64" spans="1:13" s="39" customFormat="1" ht="45">
      <c r="A64" s="32" t="s">
        <v>107</v>
      </c>
      <c r="B64" s="33" t="s">
        <v>20</v>
      </c>
      <c r="C64" s="34" t="s">
        <v>21</v>
      </c>
      <c r="D64" s="33" t="str">
        <f>'[1]Приложение раб'!D61</f>
        <v>Администрация Нижнеилимского муниципального округа.</v>
      </c>
      <c r="E64" s="32" t="s">
        <v>15</v>
      </c>
      <c r="F64" s="36">
        <f t="shared" si="24"/>
        <v>4230.5</v>
      </c>
      <c r="G64" s="37">
        <v>1830.5</v>
      </c>
      <c r="H64" s="37">
        <v>1200</v>
      </c>
      <c r="I64" s="37">
        <v>1200</v>
      </c>
      <c r="J64" s="37">
        <v>0</v>
      </c>
      <c r="K64" s="37">
        <v>0</v>
      </c>
      <c r="L64" s="37">
        <v>0</v>
      </c>
      <c r="M64" s="38"/>
    </row>
    <row r="65" spans="1:13" s="29" customFormat="1" ht="15.75">
      <c r="A65" s="27"/>
      <c r="B65" s="31" t="s">
        <v>22</v>
      </c>
      <c r="C65" s="31"/>
      <c r="D65" s="31"/>
      <c r="E65" s="40" t="s">
        <v>15</v>
      </c>
      <c r="F65" s="41">
        <f>SUM(G65:L65)</f>
        <v>621730.5</v>
      </c>
      <c r="G65" s="41">
        <f>SUM(G62:G64)</f>
        <v>157830.5</v>
      </c>
      <c r="H65" s="41">
        <f>SUM(H62:H64)</f>
        <v>231950</v>
      </c>
      <c r="I65" s="41">
        <f t="shared" ref="I65:L65" si="25">SUM(I62:I64)</f>
        <v>231950</v>
      </c>
      <c r="J65" s="41">
        <f t="shared" si="25"/>
        <v>0</v>
      </c>
      <c r="K65" s="42">
        <f t="shared" si="25"/>
        <v>0</v>
      </c>
      <c r="L65" s="42">
        <f t="shared" si="25"/>
        <v>0</v>
      </c>
      <c r="M65" s="32"/>
    </row>
    <row r="66" spans="1:13" ht="14.25">
      <c r="A66" s="26" t="s">
        <v>64</v>
      </c>
      <c r="B66" s="26"/>
      <c r="C66" s="26"/>
      <c r="D66" s="26"/>
      <c r="E66" s="62"/>
      <c r="F66" s="63">
        <f>SUM(G66:L66)</f>
        <v>621730.5</v>
      </c>
      <c r="G66" s="63">
        <f>SUM(G65)</f>
        <v>157830.5</v>
      </c>
      <c r="H66" s="63">
        <f>SUM(H65)</f>
        <v>231950</v>
      </c>
      <c r="I66" s="63">
        <f>SUM(I65)</f>
        <v>231950</v>
      </c>
      <c r="J66" s="63">
        <f t="shared" ref="J66:L66" si="26">SUM(J65)</f>
        <v>0</v>
      </c>
      <c r="K66" s="63">
        <f t="shared" si="26"/>
        <v>0</v>
      </c>
      <c r="L66" s="63">
        <f t="shared" si="26"/>
        <v>0</v>
      </c>
      <c r="M66" s="64"/>
    </row>
    <row r="67" spans="1:13" ht="15">
      <c r="A67" s="66" t="s">
        <v>98</v>
      </c>
      <c r="B67" s="66"/>
      <c r="C67" s="66"/>
      <c r="D67" s="66"/>
      <c r="E67" s="66"/>
      <c r="F67" s="84">
        <f>SUM(G67:L67)</f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69"/>
    </row>
    <row r="68" spans="1:13" ht="15">
      <c r="A68" s="66" t="s">
        <v>99</v>
      </c>
      <c r="B68" s="66"/>
      <c r="C68" s="66"/>
      <c r="D68" s="66"/>
      <c r="E68" s="66"/>
      <c r="F68" s="84">
        <f>SUM(G68:L68)</f>
        <v>0</v>
      </c>
      <c r="G68" s="84">
        <v>0</v>
      </c>
      <c r="H68" s="84">
        <v>0</v>
      </c>
      <c r="I68" s="84">
        <v>0</v>
      </c>
      <c r="J68" s="84">
        <v>0</v>
      </c>
      <c r="K68" s="84">
        <v>0</v>
      </c>
      <c r="L68" s="84">
        <v>0</v>
      </c>
      <c r="M68" s="69"/>
    </row>
    <row r="69" spans="1:13" ht="15">
      <c r="A69" s="65" t="s">
        <v>65</v>
      </c>
      <c r="B69" s="65"/>
      <c r="C69" s="65"/>
      <c r="D69" s="65"/>
      <c r="E69" s="65"/>
      <c r="F69" s="84">
        <f>SUM(G69:L69)</f>
        <v>621730.5</v>
      </c>
      <c r="G69" s="84">
        <f>G62+G63+G64</f>
        <v>157830.5</v>
      </c>
      <c r="H69" s="84">
        <f t="shared" ref="H69:L69" si="27">H62+H63+H64</f>
        <v>231950</v>
      </c>
      <c r="I69" s="84">
        <f t="shared" si="27"/>
        <v>231950</v>
      </c>
      <c r="J69" s="84">
        <f t="shared" si="27"/>
        <v>0</v>
      </c>
      <c r="K69" s="84">
        <f t="shared" si="27"/>
        <v>0</v>
      </c>
      <c r="L69" s="84">
        <f t="shared" si="27"/>
        <v>0</v>
      </c>
      <c r="M69" s="69"/>
    </row>
    <row r="70" spans="1:13" ht="15">
      <c r="A70" s="71" t="s">
        <v>67</v>
      </c>
      <c r="B70" s="71"/>
      <c r="C70" s="71"/>
      <c r="D70" s="71"/>
      <c r="E70" s="71"/>
      <c r="F70" s="84">
        <f t="shared" ref="F70:F71" si="28">SUM(G70:L70)</f>
        <v>621730.5</v>
      </c>
      <c r="G70" s="36">
        <f>SUM(G71)</f>
        <v>157830.5</v>
      </c>
      <c r="H70" s="36">
        <f>SUM(H71)</f>
        <v>231950</v>
      </c>
      <c r="I70" s="36">
        <f>SUM(I71)</f>
        <v>231950</v>
      </c>
      <c r="J70" s="36">
        <f t="shared" ref="J70:L70" si="29">SUM(J71)</f>
        <v>0</v>
      </c>
      <c r="K70" s="36">
        <f t="shared" si="29"/>
        <v>0</v>
      </c>
      <c r="L70" s="36">
        <f t="shared" si="29"/>
        <v>0</v>
      </c>
      <c r="M70" s="32"/>
    </row>
    <row r="71" spans="1:13" ht="15">
      <c r="A71" s="85" t="s">
        <v>70</v>
      </c>
      <c r="B71" s="85"/>
      <c r="C71" s="85"/>
      <c r="D71" s="85"/>
      <c r="E71" s="85"/>
      <c r="F71" s="84">
        <f t="shared" si="28"/>
        <v>621730.5</v>
      </c>
      <c r="G71" s="37">
        <f>G66</f>
        <v>157830.5</v>
      </c>
      <c r="H71" s="37">
        <f t="shared" ref="H71:L71" si="30">H66</f>
        <v>231950</v>
      </c>
      <c r="I71" s="37">
        <f t="shared" si="30"/>
        <v>231950</v>
      </c>
      <c r="J71" s="37">
        <f t="shared" si="30"/>
        <v>0</v>
      </c>
      <c r="K71" s="37">
        <f t="shared" si="30"/>
        <v>0</v>
      </c>
      <c r="L71" s="37">
        <f t="shared" si="30"/>
        <v>0</v>
      </c>
      <c r="M71" s="32"/>
    </row>
    <row r="72" spans="1:13" ht="14.25">
      <c r="A72" s="26" t="s">
        <v>108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ht="15">
      <c r="A73" s="86" t="s">
        <v>109</v>
      </c>
      <c r="B73" s="71" t="s">
        <v>110</v>
      </c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</row>
    <row r="74" spans="1:13" ht="39" customHeight="1">
      <c r="A74" s="32" t="s">
        <v>111</v>
      </c>
      <c r="B74" s="71" t="s">
        <v>112</v>
      </c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</row>
    <row r="75" spans="1:13" ht="63.75" customHeight="1">
      <c r="A75" s="52" t="s">
        <v>113</v>
      </c>
      <c r="B75" s="87" t="s">
        <v>114</v>
      </c>
      <c r="C75" s="88"/>
      <c r="D75" s="33" t="str">
        <f>'[1]Приложение раб'!D72</f>
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</c>
      <c r="E75" s="32" t="s">
        <v>15</v>
      </c>
      <c r="F75" s="36">
        <f>SUM(G75:L75)</f>
        <v>73.5</v>
      </c>
      <c r="G75" s="37">
        <v>73.5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44" t="s">
        <v>115</v>
      </c>
    </row>
    <row r="76" spans="1:13" s="29" customFormat="1" ht="15.75">
      <c r="A76" s="27"/>
      <c r="B76" s="31" t="s">
        <v>22</v>
      </c>
      <c r="C76" s="31"/>
      <c r="D76" s="31"/>
      <c r="E76" s="40" t="s">
        <v>15</v>
      </c>
      <c r="F76" s="41">
        <f>SUM(G76:L76)</f>
        <v>73.5</v>
      </c>
      <c r="G76" s="41">
        <f>SUM(G75)</f>
        <v>73.5</v>
      </c>
      <c r="H76" s="41">
        <f t="shared" ref="H76:L76" si="31">SUM(H75)</f>
        <v>0</v>
      </c>
      <c r="I76" s="41">
        <f t="shared" si="31"/>
        <v>0</v>
      </c>
      <c r="J76" s="41">
        <f t="shared" si="31"/>
        <v>0</v>
      </c>
      <c r="K76" s="41">
        <f t="shared" si="31"/>
        <v>0</v>
      </c>
      <c r="L76" s="41">
        <f t="shared" si="31"/>
        <v>0</v>
      </c>
      <c r="M76" s="32"/>
    </row>
    <row r="77" spans="1:13" ht="22.5" customHeight="1">
      <c r="A77" s="32" t="s">
        <v>116</v>
      </c>
      <c r="B77" s="71" t="s">
        <v>117</v>
      </c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  <row r="78" spans="1:13" ht="63.75" customHeight="1">
      <c r="A78" s="52" t="s">
        <v>118</v>
      </c>
      <c r="B78" s="87" t="s">
        <v>119</v>
      </c>
      <c r="C78" s="88"/>
      <c r="D78" s="33" t="str">
        <f>'[1]Приложение раб'!D75</f>
        <v>Управление образования;
Управление культуры, спорта и молодежной политики;
Администрация Нижнеилимского муниципального округа;
МКУ "Центр";
МКУ "Сервисцентр".</v>
      </c>
      <c r="E78" s="32" t="s">
        <v>15</v>
      </c>
      <c r="F78" s="36">
        <f t="shared" ref="F78:F89" si="32">SUM(G78:L78)</f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44" t="s">
        <v>120</v>
      </c>
    </row>
    <row r="79" spans="1:13" s="29" customFormat="1" ht="15.75">
      <c r="A79" s="27"/>
      <c r="B79" s="31" t="s">
        <v>22</v>
      </c>
      <c r="C79" s="31"/>
      <c r="D79" s="31"/>
      <c r="E79" s="40" t="s">
        <v>15</v>
      </c>
      <c r="F79" s="41">
        <f t="shared" si="32"/>
        <v>0</v>
      </c>
      <c r="G79" s="41">
        <f>SUM(G78)</f>
        <v>0</v>
      </c>
      <c r="H79" s="41">
        <f t="shared" ref="H79:L79" si="33">SUM(H78)</f>
        <v>0</v>
      </c>
      <c r="I79" s="41">
        <f t="shared" si="33"/>
        <v>0</v>
      </c>
      <c r="J79" s="41">
        <f t="shared" si="33"/>
        <v>0</v>
      </c>
      <c r="K79" s="41">
        <f t="shared" si="33"/>
        <v>0</v>
      </c>
      <c r="L79" s="41">
        <f t="shared" si="33"/>
        <v>0</v>
      </c>
      <c r="M79" s="32"/>
    </row>
    <row r="80" spans="1:13" ht="14.25">
      <c r="A80" s="26" t="s">
        <v>64</v>
      </c>
      <c r="B80" s="26"/>
      <c r="C80" s="26"/>
      <c r="D80" s="26"/>
      <c r="E80" s="62"/>
      <c r="F80" s="63">
        <f t="shared" si="32"/>
        <v>73.5</v>
      </c>
      <c r="G80" s="63">
        <f>G79+G76</f>
        <v>73.5</v>
      </c>
      <c r="H80" s="63">
        <f t="shared" ref="H80:L80" si="34">H79+H76</f>
        <v>0</v>
      </c>
      <c r="I80" s="63">
        <f t="shared" si="34"/>
        <v>0</v>
      </c>
      <c r="J80" s="63">
        <f t="shared" si="34"/>
        <v>0</v>
      </c>
      <c r="K80" s="63">
        <f t="shared" si="34"/>
        <v>0</v>
      </c>
      <c r="L80" s="63">
        <f t="shared" si="34"/>
        <v>0</v>
      </c>
      <c r="M80" s="64"/>
    </row>
    <row r="81" spans="1:13" ht="15">
      <c r="A81" s="66" t="s">
        <v>98</v>
      </c>
      <c r="B81" s="66"/>
      <c r="C81" s="66"/>
      <c r="D81" s="66"/>
      <c r="E81" s="66"/>
      <c r="F81" s="84">
        <f t="shared" si="32"/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69"/>
    </row>
    <row r="82" spans="1:13" ht="15">
      <c r="A82" s="66" t="s">
        <v>99</v>
      </c>
      <c r="B82" s="66"/>
      <c r="C82" s="66"/>
      <c r="D82" s="66"/>
      <c r="E82" s="66"/>
      <c r="F82" s="84">
        <f t="shared" si="32"/>
        <v>0</v>
      </c>
      <c r="G82" s="84">
        <v>0</v>
      </c>
      <c r="H82" s="84">
        <v>0</v>
      </c>
      <c r="I82" s="84">
        <v>0</v>
      </c>
      <c r="J82" s="84">
        <v>0</v>
      </c>
      <c r="K82" s="84">
        <v>0</v>
      </c>
      <c r="L82" s="84">
        <v>0</v>
      </c>
      <c r="M82" s="69"/>
    </row>
    <row r="83" spans="1:13" ht="15">
      <c r="A83" s="65" t="s">
        <v>65</v>
      </c>
      <c r="B83" s="65"/>
      <c r="C83" s="65"/>
      <c r="D83" s="65"/>
      <c r="E83" s="65"/>
      <c r="F83" s="84">
        <f t="shared" si="32"/>
        <v>73.5</v>
      </c>
      <c r="G83" s="84">
        <f>G76</f>
        <v>73.5</v>
      </c>
      <c r="H83" s="84">
        <f t="shared" ref="H83:L83" si="35">H76</f>
        <v>0</v>
      </c>
      <c r="I83" s="84">
        <f t="shared" si="35"/>
        <v>0</v>
      </c>
      <c r="J83" s="84">
        <f t="shared" si="35"/>
        <v>0</v>
      </c>
      <c r="K83" s="84">
        <f t="shared" si="35"/>
        <v>0</v>
      </c>
      <c r="L83" s="84">
        <f t="shared" si="35"/>
        <v>0</v>
      </c>
      <c r="M83" s="69"/>
    </row>
    <row r="84" spans="1:13" ht="15">
      <c r="A84" s="71" t="s">
        <v>67</v>
      </c>
      <c r="B84" s="71"/>
      <c r="C84" s="71"/>
      <c r="D84" s="71"/>
      <c r="E84" s="71"/>
      <c r="F84" s="84">
        <f t="shared" si="32"/>
        <v>73.5</v>
      </c>
      <c r="G84" s="36">
        <f>SUM(G85:G89)</f>
        <v>73.5</v>
      </c>
      <c r="H84" s="36">
        <f t="shared" ref="H84:L84" si="36">SUM(H85:H89)</f>
        <v>0</v>
      </c>
      <c r="I84" s="36">
        <f t="shared" si="36"/>
        <v>0</v>
      </c>
      <c r="J84" s="36">
        <f t="shared" si="36"/>
        <v>0</v>
      </c>
      <c r="K84" s="36">
        <f t="shared" si="36"/>
        <v>0</v>
      </c>
      <c r="L84" s="36">
        <f t="shared" si="36"/>
        <v>0</v>
      </c>
      <c r="M84" s="32"/>
    </row>
    <row r="85" spans="1:13" s="72" customFormat="1" ht="18.75" customHeight="1">
      <c r="A85" s="73" t="s">
        <v>68</v>
      </c>
      <c r="B85" s="74"/>
      <c r="C85" s="74"/>
      <c r="D85" s="74"/>
      <c r="E85" s="75"/>
      <c r="F85" s="36">
        <f t="shared" si="32"/>
        <v>30</v>
      </c>
      <c r="G85" s="36">
        <v>30</v>
      </c>
      <c r="H85" s="36"/>
      <c r="I85" s="36"/>
      <c r="J85" s="36"/>
      <c r="K85" s="36"/>
      <c r="L85" s="36"/>
      <c r="M85" s="32"/>
    </row>
    <row r="86" spans="1:13" s="72" customFormat="1" ht="18.75" customHeight="1">
      <c r="A86" s="73" t="s">
        <v>69</v>
      </c>
      <c r="B86" s="74"/>
      <c r="C86" s="74"/>
      <c r="D86" s="74"/>
      <c r="E86" s="75"/>
      <c r="F86" s="36">
        <f t="shared" si="32"/>
        <v>0</v>
      </c>
      <c r="G86" s="36"/>
      <c r="H86" s="36"/>
      <c r="I86" s="36"/>
      <c r="J86" s="36"/>
      <c r="K86" s="36"/>
      <c r="L86" s="36"/>
      <c r="M86" s="32"/>
    </row>
    <row r="87" spans="1:13" s="72" customFormat="1" ht="15.75">
      <c r="A87" s="76" t="s">
        <v>70</v>
      </c>
      <c r="B87" s="76"/>
      <c r="C87" s="76"/>
      <c r="D87" s="76"/>
      <c r="E87" s="76"/>
      <c r="F87" s="36">
        <f t="shared" si="32"/>
        <v>43.5</v>
      </c>
      <c r="G87" s="36">
        <v>43.5</v>
      </c>
      <c r="H87" s="36"/>
      <c r="I87" s="36"/>
      <c r="J87" s="36"/>
      <c r="K87" s="36"/>
      <c r="L87" s="36"/>
      <c r="M87" s="32"/>
    </row>
    <row r="88" spans="1:13" s="72" customFormat="1" ht="15.75">
      <c r="A88" s="76" t="s">
        <v>71</v>
      </c>
      <c r="B88" s="76"/>
      <c r="C88" s="76"/>
      <c r="D88" s="76"/>
      <c r="E88" s="76"/>
      <c r="F88" s="36">
        <f t="shared" si="32"/>
        <v>0</v>
      </c>
      <c r="G88" s="36"/>
      <c r="H88" s="36"/>
      <c r="I88" s="36"/>
      <c r="J88" s="36"/>
      <c r="K88" s="36"/>
      <c r="L88" s="36"/>
      <c r="M88" s="32"/>
    </row>
    <row r="89" spans="1:13" s="72" customFormat="1" ht="15.75">
      <c r="A89" s="77" t="s">
        <v>72</v>
      </c>
      <c r="B89" s="78"/>
      <c r="C89" s="78"/>
      <c r="D89" s="78"/>
      <c r="E89" s="79"/>
      <c r="F89" s="36">
        <f t="shared" si="32"/>
        <v>0</v>
      </c>
      <c r="G89" s="36"/>
      <c r="H89" s="36"/>
      <c r="I89" s="36"/>
      <c r="J89" s="36"/>
      <c r="K89" s="36"/>
      <c r="L89" s="36"/>
      <c r="M89" s="32"/>
    </row>
    <row r="90" spans="1:13" ht="15">
      <c r="A90" s="89" t="s">
        <v>121</v>
      </c>
      <c r="B90" s="89"/>
      <c r="C90" s="89"/>
      <c r="D90" s="89"/>
      <c r="E90" s="89"/>
      <c r="F90" s="63">
        <f>SUM(G90:L90)</f>
        <v>1699542.0999999999</v>
      </c>
      <c r="G90" s="63">
        <f>G80+G66+G53+G32</f>
        <v>673326.2</v>
      </c>
      <c r="H90" s="63">
        <f t="shared" ref="H90:L90" si="37">H80+H66+H53+H32</f>
        <v>512278.1</v>
      </c>
      <c r="I90" s="63">
        <f t="shared" si="37"/>
        <v>513937.8</v>
      </c>
      <c r="J90" s="63">
        <f t="shared" si="37"/>
        <v>0</v>
      </c>
      <c r="K90" s="63">
        <f t="shared" si="37"/>
        <v>0</v>
      </c>
      <c r="L90" s="63">
        <f t="shared" si="37"/>
        <v>0</v>
      </c>
      <c r="M90" s="64"/>
    </row>
    <row r="91" spans="1:13" ht="15.75" customHeight="1">
      <c r="A91" s="65" t="s">
        <v>65</v>
      </c>
      <c r="B91" s="65"/>
      <c r="C91" s="65"/>
      <c r="D91" s="65"/>
      <c r="E91" s="65"/>
      <c r="F91" s="36">
        <f>SUM(G91:L91)</f>
        <v>1609754.3</v>
      </c>
      <c r="G91" s="36">
        <f>G83+G69+G56+G33</f>
        <v>653751.69999999995</v>
      </c>
      <c r="H91" s="36">
        <f t="shared" ref="H91:L91" si="38">H83+H69+H56+H33</f>
        <v>478001.3</v>
      </c>
      <c r="I91" s="36">
        <f t="shared" si="38"/>
        <v>478001.3</v>
      </c>
      <c r="J91" s="36">
        <f t="shared" si="38"/>
        <v>0</v>
      </c>
      <c r="K91" s="36">
        <f t="shared" si="38"/>
        <v>0</v>
      </c>
      <c r="L91" s="36">
        <f t="shared" si="38"/>
        <v>0</v>
      </c>
      <c r="M91" s="32"/>
    </row>
    <row r="92" spans="1:13" ht="15">
      <c r="A92" s="66" t="s">
        <v>99</v>
      </c>
      <c r="B92" s="66"/>
      <c r="C92" s="66"/>
      <c r="D92" s="66"/>
      <c r="E92" s="66"/>
      <c r="F92" s="36">
        <f t="shared" ref="F92:F94" si="39">SUM(G92:L92)</f>
        <v>18853.3</v>
      </c>
      <c r="G92" s="84">
        <f>G82+G68+G55</f>
        <v>5458</v>
      </c>
      <c r="H92" s="84">
        <f t="shared" ref="H92:L92" si="40">H82+H68+H55</f>
        <v>5867.8</v>
      </c>
      <c r="I92" s="84">
        <f t="shared" si="40"/>
        <v>7527.5</v>
      </c>
      <c r="J92" s="84">
        <f t="shared" si="40"/>
        <v>0</v>
      </c>
      <c r="K92" s="84">
        <f t="shared" si="40"/>
        <v>0</v>
      </c>
      <c r="L92" s="84">
        <f t="shared" si="40"/>
        <v>0</v>
      </c>
      <c r="M92" s="69"/>
    </row>
    <row r="93" spans="1:13" ht="15">
      <c r="A93" s="66" t="s">
        <v>66</v>
      </c>
      <c r="B93" s="66"/>
      <c r="C93" s="66"/>
      <c r="D93" s="66"/>
      <c r="E93" s="66"/>
      <c r="F93" s="36">
        <f t="shared" si="39"/>
        <v>70934.5</v>
      </c>
      <c r="G93" s="84">
        <f>G81+G67+G54+G34</f>
        <v>14116.500000000002</v>
      </c>
      <c r="H93" s="84">
        <f t="shared" ref="H93:L93" si="41">H81+H67+H54+H34</f>
        <v>28409</v>
      </c>
      <c r="I93" s="84">
        <f t="shared" si="41"/>
        <v>28409</v>
      </c>
      <c r="J93" s="84">
        <f t="shared" si="41"/>
        <v>0</v>
      </c>
      <c r="K93" s="84">
        <f t="shared" si="41"/>
        <v>0</v>
      </c>
      <c r="L93" s="84">
        <f t="shared" si="41"/>
        <v>0</v>
      </c>
      <c r="M93" s="69"/>
    </row>
    <row r="94" spans="1:13" ht="15">
      <c r="A94" s="90" t="s">
        <v>122</v>
      </c>
      <c r="B94" s="90"/>
      <c r="C94" s="90"/>
      <c r="D94" s="90"/>
      <c r="E94" s="90"/>
      <c r="F94" s="36">
        <f t="shared" si="39"/>
        <v>0</v>
      </c>
      <c r="G94" s="84">
        <v>0</v>
      </c>
      <c r="H94" s="84">
        <v>0</v>
      </c>
      <c r="I94" s="84">
        <v>0</v>
      </c>
      <c r="J94" s="84">
        <v>0</v>
      </c>
      <c r="K94" s="91">
        <v>0</v>
      </c>
      <c r="L94" s="91">
        <v>0</v>
      </c>
      <c r="M94" s="69"/>
    </row>
    <row r="95" spans="1:13" ht="15.75" customHeight="1">
      <c r="A95" s="71" t="s">
        <v>123</v>
      </c>
      <c r="B95" s="71"/>
      <c r="C95" s="71"/>
      <c r="D95" s="71"/>
      <c r="E95" s="71"/>
      <c r="F95" s="36">
        <f>SUM(G95:L95)</f>
        <v>1699542.0999999999</v>
      </c>
      <c r="G95" s="36">
        <f>SUM(G96:G100)</f>
        <v>673326.2</v>
      </c>
      <c r="H95" s="36">
        <f t="shared" ref="H95:L95" si="42">SUM(H96:H100)</f>
        <v>512278.1</v>
      </c>
      <c r="I95" s="36">
        <f t="shared" si="42"/>
        <v>513937.8</v>
      </c>
      <c r="J95" s="36">
        <f t="shared" si="42"/>
        <v>0</v>
      </c>
      <c r="K95" s="36">
        <f t="shared" si="42"/>
        <v>0</v>
      </c>
      <c r="L95" s="36">
        <f t="shared" si="42"/>
        <v>0</v>
      </c>
      <c r="M95" s="32"/>
    </row>
    <row r="96" spans="1:13" s="72" customFormat="1" ht="18.75" customHeight="1">
      <c r="A96" s="73" t="s">
        <v>68</v>
      </c>
      <c r="B96" s="74"/>
      <c r="C96" s="74"/>
      <c r="D96" s="74"/>
      <c r="E96" s="75"/>
      <c r="F96" s="36">
        <f t="shared" ref="F96:F100" si="43">SUM(G96:L96)</f>
        <v>44373.599999999999</v>
      </c>
      <c r="G96" s="36">
        <f>G36+G85</f>
        <v>16373.6</v>
      </c>
      <c r="H96" s="36">
        <f t="shared" ref="H96:L97" si="44">H36+H85</f>
        <v>14000</v>
      </c>
      <c r="I96" s="36">
        <f t="shared" si="44"/>
        <v>14000</v>
      </c>
      <c r="J96" s="36">
        <f t="shared" si="44"/>
        <v>0</v>
      </c>
      <c r="K96" s="36">
        <f t="shared" si="44"/>
        <v>0</v>
      </c>
      <c r="L96" s="36">
        <f t="shared" si="44"/>
        <v>0</v>
      </c>
      <c r="M96" s="32"/>
    </row>
    <row r="97" spans="1:13" s="72" customFormat="1" ht="18.75" customHeight="1">
      <c r="A97" s="73" t="s">
        <v>69</v>
      </c>
      <c r="B97" s="74"/>
      <c r="C97" s="74"/>
      <c r="D97" s="74"/>
      <c r="E97" s="75"/>
      <c r="F97" s="36">
        <f t="shared" si="43"/>
        <v>30646.7</v>
      </c>
      <c r="G97" s="36">
        <f>G37+G86</f>
        <v>12766.7</v>
      </c>
      <c r="H97" s="36">
        <f t="shared" si="44"/>
        <v>8940</v>
      </c>
      <c r="I97" s="36">
        <f t="shared" si="44"/>
        <v>8940</v>
      </c>
      <c r="J97" s="36">
        <f t="shared" si="44"/>
        <v>0</v>
      </c>
      <c r="K97" s="36">
        <f t="shared" si="44"/>
        <v>0</v>
      </c>
      <c r="L97" s="36">
        <f t="shared" si="44"/>
        <v>0</v>
      </c>
      <c r="M97" s="32"/>
    </row>
    <row r="98" spans="1:13" s="72" customFormat="1" ht="15.75">
      <c r="A98" s="76" t="s">
        <v>70</v>
      </c>
      <c r="B98" s="76"/>
      <c r="C98" s="76"/>
      <c r="D98" s="76"/>
      <c r="E98" s="76"/>
      <c r="F98" s="36">
        <f t="shared" si="43"/>
        <v>1210264.2</v>
      </c>
      <c r="G98" s="36">
        <f>G38+G57+G71+G87</f>
        <v>442450.9</v>
      </c>
      <c r="H98" s="36">
        <f t="shared" ref="H98:L98" si="45">H38+H57+H71+H87</f>
        <v>383076.8</v>
      </c>
      <c r="I98" s="36">
        <f t="shared" si="45"/>
        <v>384736.5</v>
      </c>
      <c r="J98" s="36">
        <f t="shared" si="45"/>
        <v>0</v>
      </c>
      <c r="K98" s="36">
        <f t="shared" si="45"/>
        <v>0</v>
      </c>
      <c r="L98" s="36">
        <f t="shared" si="45"/>
        <v>0</v>
      </c>
      <c r="M98" s="32"/>
    </row>
    <row r="99" spans="1:13" s="72" customFormat="1" ht="15.75">
      <c r="A99" s="76" t="s">
        <v>71</v>
      </c>
      <c r="B99" s="76"/>
      <c r="C99" s="76"/>
      <c r="D99" s="76"/>
      <c r="E99" s="76"/>
      <c r="F99" s="36">
        <f t="shared" si="43"/>
        <v>104503</v>
      </c>
      <c r="G99" s="36">
        <f>G39+G88</f>
        <v>37803</v>
      </c>
      <c r="H99" s="36">
        <f t="shared" ref="H99:L100" si="46">H39+H88</f>
        <v>33350</v>
      </c>
      <c r="I99" s="36">
        <f t="shared" si="46"/>
        <v>33350</v>
      </c>
      <c r="J99" s="36">
        <f t="shared" si="46"/>
        <v>0</v>
      </c>
      <c r="K99" s="36">
        <f t="shared" si="46"/>
        <v>0</v>
      </c>
      <c r="L99" s="36">
        <f t="shared" si="46"/>
        <v>0</v>
      </c>
      <c r="M99" s="32"/>
    </row>
    <row r="100" spans="1:13" s="72" customFormat="1" ht="15.75">
      <c r="A100" s="77" t="s">
        <v>72</v>
      </c>
      <c r="B100" s="78"/>
      <c r="C100" s="78"/>
      <c r="D100" s="78"/>
      <c r="E100" s="79"/>
      <c r="F100" s="36">
        <f t="shared" si="43"/>
        <v>309754.59999999998</v>
      </c>
      <c r="G100" s="36">
        <f>G40+G89</f>
        <v>163932</v>
      </c>
      <c r="H100" s="36">
        <f t="shared" si="46"/>
        <v>72911.3</v>
      </c>
      <c r="I100" s="36">
        <f t="shared" si="46"/>
        <v>72911.3</v>
      </c>
      <c r="J100" s="36">
        <f t="shared" si="46"/>
        <v>0</v>
      </c>
      <c r="K100" s="36">
        <f t="shared" si="46"/>
        <v>0</v>
      </c>
      <c r="L100" s="36">
        <f t="shared" si="46"/>
        <v>0</v>
      </c>
      <c r="M100" s="32"/>
    </row>
    <row r="101" spans="1:13">
      <c r="M101" s="39"/>
    </row>
    <row r="102" spans="1:13">
      <c r="M102" s="39"/>
    </row>
    <row r="103" spans="1:13" ht="18.75">
      <c r="A103" s="92"/>
      <c r="B103" s="92"/>
      <c r="C103" s="93"/>
      <c r="D103" s="92"/>
      <c r="E103" s="92"/>
      <c r="F103" s="94"/>
      <c r="G103" s="94"/>
      <c r="H103" s="94"/>
      <c r="I103" s="94"/>
      <c r="J103" s="94"/>
      <c r="K103" s="95"/>
      <c r="L103" s="95"/>
      <c r="M103" s="39"/>
    </row>
    <row r="104" spans="1:13" s="103" customFormat="1" ht="19.5" customHeight="1">
      <c r="A104" s="96" t="s">
        <v>124</v>
      </c>
      <c r="B104" s="96"/>
      <c r="C104" s="97"/>
      <c r="D104" s="98"/>
      <c r="E104" s="99"/>
      <c r="F104" s="100"/>
      <c r="G104" s="100" t="s">
        <v>125</v>
      </c>
      <c r="H104" s="100"/>
      <c r="I104" s="100"/>
      <c r="J104" s="100"/>
      <c r="K104" s="101"/>
      <c r="L104" s="101"/>
      <c r="M104" s="102"/>
    </row>
    <row r="105" spans="1:13" ht="18.75">
      <c r="A105" s="92"/>
      <c r="B105" s="92"/>
      <c r="C105" s="93"/>
      <c r="D105" s="92"/>
      <c r="E105" s="92"/>
      <c r="F105" s="94"/>
      <c r="G105" s="94"/>
      <c r="H105" s="94"/>
      <c r="I105" s="94"/>
      <c r="J105" s="94"/>
      <c r="K105" s="95"/>
      <c r="L105" s="95"/>
      <c r="M105" s="39"/>
    </row>
    <row r="106" spans="1:13">
      <c r="M106" s="39"/>
    </row>
    <row r="107" spans="1:13">
      <c r="G107" s="3">
        <f>G91+G92+G93-G90</f>
        <v>0</v>
      </c>
      <c r="H107" s="3">
        <f t="shared" ref="H107:I107" si="47">H91+H92+H93-H90</f>
        <v>0</v>
      </c>
      <c r="I107" s="3">
        <f t="shared" si="47"/>
        <v>0</v>
      </c>
      <c r="M107" s="39"/>
    </row>
    <row r="108" spans="1:13">
      <c r="M108" s="39"/>
    </row>
    <row r="109" spans="1:13">
      <c r="M109" s="39"/>
    </row>
    <row r="110" spans="1:13" ht="15.75" hidden="1">
      <c r="F110" s="3" t="s">
        <v>126</v>
      </c>
      <c r="H110" s="104">
        <v>130</v>
      </c>
      <c r="I110" s="104">
        <v>20</v>
      </c>
      <c r="J110" s="104">
        <v>20</v>
      </c>
      <c r="K110" s="105"/>
      <c r="L110" s="105"/>
      <c r="M110" s="39">
        <f t="shared" ref="M110:M117" si="48">H110+I110+J110</f>
        <v>170</v>
      </c>
    </row>
    <row r="111" spans="1:13" hidden="1">
      <c r="F111" s="3" t="s">
        <v>127</v>
      </c>
      <c r="H111" s="3">
        <f>H32</f>
        <v>261051.3</v>
      </c>
      <c r="I111" s="3">
        <f>I32</f>
        <v>261051.3</v>
      </c>
      <c r="J111" s="3">
        <f>J32</f>
        <v>0</v>
      </c>
      <c r="M111" s="39">
        <f t="shared" si="48"/>
        <v>522102.6</v>
      </c>
    </row>
    <row r="112" spans="1:13" hidden="1">
      <c r="C112" s="1"/>
      <c r="H112" s="3">
        <v>79353.600000000006</v>
      </c>
      <c r="I112" s="3">
        <v>74658.600000000006</v>
      </c>
      <c r="J112" s="3">
        <v>74658.600000000006</v>
      </c>
      <c r="M112" s="39">
        <f t="shared" si="48"/>
        <v>228670.80000000002</v>
      </c>
    </row>
    <row r="113" spans="3:13" hidden="1">
      <c r="C113" s="1"/>
      <c r="H113" s="3">
        <f>H111-H112</f>
        <v>181697.69999999998</v>
      </c>
      <c r="I113" s="3">
        <f t="shared" ref="I113:J113" si="49">I111-I112</f>
        <v>186392.69999999998</v>
      </c>
      <c r="J113" s="3">
        <f t="shared" si="49"/>
        <v>-74658.600000000006</v>
      </c>
      <c r="M113" s="39">
        <f t="shared" si="48"/>
        <v>293431.79999999993</v>
      </c>
    </row>
    <row r="114" spans="3:13" hidden="1">
      <c r="C114" s="1"/>
      <c r="F114" s="3" t="s">
        <v>80</v>
      </c>
      <c r="H114" s="3">
        <v>63717.1</v>
      </c>
      <c r="I114" s="3">
        <v>63717.1</v>
      </c>
      <c r="J114" s="3">
        <v>63717.1</v>
      </c>
      <c r="M114" s="39">
        <f t="shared" si="48"/>
        <v>191151.3</v>
      </c>
    </row>
    <row r="115" spans="3:13" hidden="1">
      <c r="C115" s="1"/>
      <c r="F115" s="3" t="s">
        <v>90</v>
      </c>
      <c r="H115" s="3">
        <v>756.2</v>
      </c>
      <c r="I115" s="3">
        <v>85.3</v>
      </c>
      <c r="J115" s="3">
        <v>10.1</v>
      </c>
      <c r="M115" s="39">
        <f t="shared" si="48"/>
        <v>851.6</v>
      </c>
    </row>
    <row r="116" spans="3:13" hidden="1">
      <c r="C116" s="1"/>
      <c r="F116" s="3" t="s">
        <v>128</v>
      </c>
      <c r="H116" s="3">
        <v>1469.8</v>
      </c>
      <c r="M116" s="39">
        <f t="shared" si="48"/>
        <v>1469.8</v>
      </c>
    </row>
    <row r="117" spans="3:13" hidden="1">
      <c r="C117" s="1"/>
      <c r="H117" s="3">
        <f>H112+H114+H116+H115</f>
        <v>145296.70000000001</v>
      </c>
      <c r="I117" s="3">
        <f t="shared" ref="I117:J117" si="50">I112+I114+I116+I115</f>
        <v>138461</v>
      </c>
      <c r="J117" s="3">
        <f t="shared" si="50"/>
        <v>138385.80000000002</v>
      </c>
      <c r="M117" s="39">
        <f t="shared" si="48"/>
        <v>422143.5</v>
      </c>
    </row>
  </sheetData>
  <mergeCells count="82">
    <mergeCell ref="A99:E99"/>
    <mergeCell ref="A100:E100"/>
    <mergeCell ref="A93:E93"/>
    <mergeCell ref="A94:E94"/>
    <mergeCell ref="A95:E95"/>
    <mergeCell ref="A96:E96"/>
    <mergeCell ref="A97:E97"/>
    <mergeCell ref="A98:E98"/>
    <mergeCell ref="A87:E87"/>
    <mergeCell ref="A88:E88"/>
    <mergeCell ref="A89:E89"/>
    <mergeCell ref="A90:E90"/>
    <mergeCell ref="A91:E91"/>
    <mergeCell ref="A92:E92"/>
    <mergeCell ref="A81:E81"/>
    <mergeCell ref="A82:E82"/>
    <mergeCell ref="A83:E83"/>
    <mergeCell ref="A84:E84"/>
    <mergeCell ref="A85:E85"/>
    <mergeCell ref="A86:E86"/>
    <mergeCell ref="B73:M73"/>
    <mergeCell ref="B74:M74"/>
    <mergeCell ref="B76:D76"/>
    <mergeCell ref="B77:M77"/>
    <mergeCell ref="B79:D79"/>
    <mergeCell ref="A80:D80"/>
    <mergeCell ref="A67:E67"/>
    <mergeCell ref="A68:E68"/>
    <mergeCell ref="A69:E69"/>
    <mergeCell ref="A70:E70"/>
    <mergeCell ref="A71:E71"/>
    <mergeCell ref="A72:M72"/>
    <mergeCell ref="A59:M59"/>
    <mergeCell ref="B60:M60"/>
    <mergeCell ref="B61:M61"/>
    <mergeCell ref="M62:M64"/>
    <mergeCell ref="B65:D65"/>
    <mergeCell ref="A66:D66"/>
    <mergeCell ref="A53:D53"/>
    <mergeCell ref="A54:E54"/>
    <mergeCell ref="A55:E55"/>
    <mergeCell ref="A56:E56"/>
    <mergeCell ref="A57:E57"/>
    <mergeCell ref="A58:E58"/>
    <mergeCell ref="A40:E40"/>
    <mergeCell ref="A41:M41"/>
    <mergeCell ref="B42:M42"/>
    <mergeCell ref="B43:M43"/>
    <mergeCell ref="M44:M51"/>
    <mergeCell ref="B52:D52"/>
    <mergeCell ref="A34:E34"/>
    <mergeCell ref="A35:E35"/>
    <mergeCell ref="A36:E36"/>
    <mergeCell ref="A37:E37"/>
    <mergeCell ref="A38:E38"/>
    <mergeCell ref="A39:E39"/>
    <mergeCell ref="B26:M26"/>
    <mergeCell ref="B28:D28"/>
    <mergeCell ref="B29:M29"/>
    <mergeCell ref="B31:D31"/>
    <mergeCell ref="A32:D32"/>
    <mergeCell ref="A33:E33"/>
    <mergeCell ref="B15:M15"/>
    <mergeCell ref="H20:J20"/>
    <mergeCell ref="H21:J21"/>
    <mergeCell ref="B22:D22"/>
    <mergeCell ref="B23:M23"/>
    <mergeCell ref="B25:D25"/>
    <mergeCell ref="A8:M8"/>
    <mergeCell ref="B9:M9"/>
    <mergeCell ref="B10:M10"/>
    <mergeCell ref="D11:D13"/>
    <mergeCell ref="M11:M13"/>
    <mergeCell ref="B14:D14"/>
    <mergeCell ref="A2:M2"/>
    <mergeCell ref="A5:A6"/>
    <mergeCell ref="B5:B6"/>
    <mergeCell ref="D5:D6"/>
    <mergeCell ref="E5:E6"/>
    <mergeCell ref="F5:F6"/>
    <mergeCell ref="G5:L5"/>
    <mergeCell ref="M5:M6"/>
  </mergeCells>
  <pageMargins left="0.74803149606299213" right="0.74803149606299213" top="0.78740157480314965" bottom="0.39370078740157483" header="0.51181102362204722" footer="0.51181102362204722"/>
  <pageSetup paperSize="9" scale="51" fitToHeight="19" orientation="landscape" r:id="rId1"/>
  <headerFooter alignWithMargins="0"/>
  <rowBreaks count="2" manualBreakCount="2">
    <brk id="40" max="12" man="1"/>
    <brk id="7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Ермолина</dc:creator>
  <cp:lastModifiedBy>Ермолина</cp:lastModifiedBy>
  <dcterms:created xsi:type="dcterms:W3CDTF">2026-03-17T08:49:50Z</dcterms:created>
  <dcterms:modified xsi:type="dcterms:W3CDTF">2026-03-17T08:50:19Z</dcterms:modified>
</cp:coreProperties>
</file>